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610" windowHeight="7245"/>
  </bookViews>
  <sheets>
    <sheet name="Hinweise" sheetId="4" r:id="rId1"/>
    <sheet name="5-gliedr.FF" sheetId="2" r:id="rId2"/>
    <sheet name="Kulturliste" sheetId="1" r:id="rId3"/>
  </sheets>
  <definedNames>
    <definedName name="_xlnm._FilterDatabase" localSheetId="2" hidden="1">Kulturliste!$A$1:$F$79</definedName>
    <definedName name="_xlnm.Print_Area" localSheetId="1">'5-gliedr.FF'!$B$1:$I$34</definedName>
    <definedName name="_xlnm.Print_Area" localSheetId="0">Hinweise!$A$1:$C$83</definedName>
    <definedName name="_xlnm.Print_Area" localSheetId="2">Kulturliste!$A$1:$F$79</definedName>
    <definedName name="Kultur">Kulturliste!$A$1:$F$79</definedName>
  </definedNames>
  <calcPr calcId="145621"/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K13" i="2" l="1"/>
  <c r="K14" i="2"/>
  <c r="K15" i="2"/>
  <c r="K16" i="2"/>
  <c r="K17" i="2"/>
  <c r="K18" i="2"/>
  <c r="K19" i="2"/>
  <c r="K20" i="2"/>
  <c r="L13" i="2" l="1"/>
  <c r="L14" i="2"/>
  <c r="L15" i="2"/>
  <c r="L16" i="2"/>
  <c r="L17" i="2"/>
  <c r="L18" i="2"/>
  <c r="L19" i="2"/>
  <c r="L20" i="2"/>
  <c r="N16" i="2" l="1"/>
  <c r="N17" i="2"/>
  <c r="N18" i="2"/>
  <c r="N19" i="2"/>
  <c r="N20" i="2"/>
  <c r="M17" i="2"/>
  <c r="R17" i="2" s="1"/>
  <c r="M19" i="2"/>
  <c r="R19" i="2" s="1"/>
  <c r="M20" i="2"/>
  <c r="R20" i="2" s="1"/>
  <c r="O19" i="2" l="1"/>
  <c r="O17" i="2"/>
  <c r="O20" i="2"/>
  <c r="B14" i="2"/>
  <c r="B15" i="2"/>
  <c r="B16" i="2"/>
  <c r="B17" i="2"/>
  <c r="B18" i="2"/>
  <c r="B19" i="2"/>
  <c r="B20" i="2"/>
  <c r="B6" i="2"/>
  <c r="B7" i="2"/>
  <c r="B8" i="2"/>
  <c r="B9" i="2"/>
  <c r="B10" i="2"/>
  <c r="B11" i="2"/>
  <c r="B12" i="2"/>
  <c r="B13" i="2"/>
  <c r="G21" i="2"/>
  <c r="Q6" i="2" l="1"/>
  <c r="J6" i="2"/>
  <c r="Q13" i="2"/>
  <c r="J13" i="2"/>
  <c r="Q19" i="2"/>
  <c r="P19" i="2" s="1"/>
  <c r="J19" i="2"/>
  <c r="Q15" i="2"/>
  <c r="J15" i="2"/>
  <c r="Q7" i="2"/>
  <c r="J7" i="2"/>
  <c r="Q18" i="2"/>
  <c r="J18" i="2"/>
  <c r="Q14" i="2"/>
  <c r="J14" i="2"/>
  <c r="Q10" i="2"/>
  <c r="J10" i="2"/>
  <c r="Q17" i="2"/>
  <c r="P17" i="2" s="1"/>
  <c r="J17" i="2"/>
  <c r="Q9" i="2"/>
  <c r="J9" i="2"/>
  <c r="Q20" i="2"/>
  <c r="P20" i="2" s="1"/>
  <c r="J20" i="2"/>
  <c r="Q16" i="2"/>
  <c r="J16" i="2"/>
  <c r="Q12" i="2"/>
  <c r="J12" i="2"/>
  <c r="Q11" i="2"/>
  <c r="J11" i="2"/>
  <c r="Q8" i="2"/>
  <c r="J8" i="2"/>
  <c r="H17" i="2"/>
  <c r="H13" i="2"/>
  <c r="H9" i="2"/>
  <c r="K9" i="2" s="1"/>
  <c r="H20" i="2"/>
  <c r="H16" i="2"/>
  <c r="H12" i="2"/>
  <c r="H8" i="2"/>
  <c r="H19" i="2"/>
  <c r="H15" i="2"/>
  <c r="H11" i="2"/>
  <c r="H7" i="2"/>
  <c r="H18" i="2"/>
  <c r="H14" i="2"/>
  <c r="Q28" i="2" s="1"/>
  <c r="R28" i="2" s="1"/>
  <c r="H10" i="2"/>
  <c r="H6" i="2"/>
  <c r="H21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6" i="2"/>
  <c r="E6" i="2" s="1"/>
  <c r="K11" i="2" l="1"/>
  <c r="Q21" i="2"/>
  <c r="F27" i="2" s="1"/>
  <c r="K7" i="2"/>
  <c r="K12" i="2"/>
  <c r="L12" i="2"/>
  <c r="G26" i="2"/>
  <c r="L10" i="2"/>
  <c r="K10" i="2"/>
  <c r="L6" i="2"/>
  <c r="K6" i="2"/>
  <c r="L8" i="2"/>
  <c r="K8" i="2"/>
  <c r="L11" i="2"/>
  <c r="L7" i="2"/>
  <c r="L9" i="2"/>
  <c r="M18" i="2"/>
  <c r="R18" i="2" s="1"/>
  <c r="Q26" i="2"/>
  <c r="R26" i="2" s="1"/>
  <c r="Q27" i="2"/>
  <c r="R27" i="2" s="1"/>
  <c r="N14" i="2"/>
  <c r="M14" i="2" s="1"/>
  <c r="R14" i="2" s="1"/>
  <c r="N15" i="2"/>
  <c r="Q25" i="2"/>
  <c r="R25" i="2" s="1"/>
  <c r="M16" i="2"/>
  <c r="R16" i="2" s="1"/>
  <c r="M15" i="2"/>
  <c r="R15" i="2" s="1"/>
  <c r="Q24" i="2"/>
  <c r="R24" i="2" s="1"/>
  <c r="E17" i="2"/>
  <c r="F17" i="2"/>
  <c r="F20" i="2"/>
  <c r="E20" i="2"/>
  <c r="F16" i="2"/>
  <c r="E16" i="2"/>
  <c r="E18" i="2"/>
  <c r="F18" i="2"/>
  <c r="E14" i="2"/>
  <c r="F14" i="2"/>
  <c r="E19" i="2"/>
  <c r="F19" i="2"/>
  <c r="E15" i="2"/>
  <c r="F15" i="2"/>
  <c r="E8" i="2"/>
  <c r="F8" i="2"/>
  <c r="E11" i="2"/>
  <c r="F11" i="2"/>
  <c r="E10" i="2"/>
  <c r="F10" i="2"/>
  <c r="F9" i="2"/>
  <c r="E9" i="2"/>
  <c r="E7" i="2"/>
  <c r="F7" i="2"/>
  <c r="E13" i="2"/>
  <c r="F13" i="2"/>
  <c r="E12" i="2"/>
  <c r="F12" i="2"/>
  <c r="F6" i="2"/>
  <c r="P18" i="2" l="1"/>
  <c r="P15" i="2"/>
  <c r="P14" i="2"/>
  <c r="P16" i="2"/>
  <c r="O18" i="2"/>
  <c r="O14" i="2"/>
  <c r="N9" i="2"/>
  <c r="O16" i="2"/>
  <c r="O15" i="2"/>
  <c r="Q29" i="2"/>
  <c r="G24" i="2"/>
  <c r="F24" i="2"/>
  <c r="F25" i="2"/>
  <c r="F29" i="2"/>
  <c r="G25" i="2"/>
  <c r="H25" i="2" s="1"/>
  <c r="M9" i="2" l="1"/>
  <c r="R9" i="2" s="1"/>
  <c r="N13" i="2"/>
  <c r="M13" i="2" s="1"/>
  <c r="R13" i="2" s="1"/>
  <c r="N10" i="2"/>
  <c r="N8" i="2"/>
  <c r="N11" i="2"/>
  <c r="M11" i="2" s="1"/>
  <c r="R11" i="2" s="1"/>
  <c r="N7" i="2"/>
  <c r="F28" i="2"/>
  <c r="N6" i="2"/>
  <c r="N12" i="2"/>
  <c r="I29" i="2"/>
  <c r="K29" i="2" s="1"/>
  <c r="H24" i="2"/>
  <c r="O9" i="2" l="1"/>
  <c r="I9" i="2" s="1"/>
  <c r="P9" i="2"/>
  <c r="M8" i="2"/>
  <c r="R8" i="2" s="1"/>
  <c r="M7" i="2"/>
  <c r="R7" i="2" s="1"/>
  <c r="P13" i="2"/>
  <c r="G28" i="2"/>
  <c r="O13" i="2"/>
  <c r="O11" i="2"/>
  <c r="I11" i="2" s="1"/>
  <c r="P11" i="2"/>
  <c r="P7" i="2"/>
  <c r="M12" i="2"/>
  <c r="R12" i="2" s="1"/>
  <c r="I24" i="2"/>
  <c r="K24" i="2" s="1"/>
  <c r="I25" i="2"/>
  <c r="K25" i="2" s="1"/>
  <c r="H26" i="2"/>
  <c r="O8" i="2" l="1"/>
  <c r="I8" i="2" s="1"/>
  <c r="P8" i="2"/>
  <c r="O7" i="2"/>
  <c r="I7" i="2" s="1"/>
  <c r="J26" i="2"/>
  <c r="I26" i="2" s="1"/>
  <c r="K26" i="2" s="1"/>
  <c r="O12" i="2"/>
  <c r="I12" i="2" s="1"/>
  <c r="P12" i="2"/>
  <c r="M6" i="2"/>
  <c r="R6" i="2" s="1"/>
  <c r="O6" i="2" l="1"/>
  <c r="I6" i="2" s="1"/>
  <c r="I28" i="2"/>
  <c r="P6" i="2"/>
  <c r="M10" i="2"/>
  <c r="R10" i="2" s="1"/>
  <c r="O10" i="2" l="1"/>
  <c r="I10" i="2" s="1"/>
  <c r="R21" i="2"/>
  <c r="H30" i="2" s="1"/>
  <c r="J28" i="2"/>
  <c r="L28" i="2"/>
  <c r="K28" i="2" s="1"/>
  <c r="F30" i="2"/>
  <c r="J29" i="2" s="1"/>
  <c r="P10" i="2"/>
  <c r="C31" i="2" s="1"/>
  <c r="J30" i="2" l="1"/>
  <c r="K30" i="2" l="1"/>
  <c r="K31" i="2" s="1"/>
  <c r="B32" i="2" s="1"/>
  <c r="F26" i="2"/>
</calcChain>
</file>

<file path=xl/sharedStrings.xml><?xml version="1.0" encoding="utf-8"?>
<sst xmlns="http://schemas.openxmlformats.org/spreadsheetml/2006/main" count="366" uniqueCount="156">
  <si>
    <t>Bezeichnung</t>
  </si>
  <si>
    <t>Nr.</t>
  </si>
  <si>
    <t>Getreide</t>
  </si>
  <si>
    <t>Leguminose</t>
  </si>
  <si>
    <t>Gras</t>
  </si>
  <si>
    <t>Nutzcode</t>
  </si>
  <si>
    <t>Winterhartweizen/Durum</t>
  </si>
  <si>
    <t>x</t>
  </si>
  <si>
    <t>Sommerhartweizen/Durum</t>
  </si>
  <si>
    <t xml:space="preserve">Winter-Dinkel </t>
  </si>
  <si>
    <t>Winterweichweizen</t>
  </si>
  <si>
    <t xml:space="preserve">Sommerweichweizen </t>
  </si>
  <si>
    <t>Winter-Emmer/ -Einkorn</t>
  </si>
  <si>
    <t>Sommer-Emmer/ -Einkorn</t>
  </si>
  <si>
    <t>Winterroggen</t>
  </si>
  <si>
    <t>Sommerroggen</t>
  </si>
  <si>
    <t>Wintermenggetreide</t>
  </si>
  <si>
    <t>Wintergerste</t>
  </si>
  <si>
    <t>Sommergerste</t>
  </si>
  <si>
    <t>Winterhafer</t>
  </si>
  <si>
    <t>Sommerhafer</t>
  </si>
  <si>
    <t xml:space="preserve">Sommermenggetreide </t>
  </si>
  <si>
    <t>Wintertriticale</t>
  </si>
  <si>
    <t>Sommertriticale</t>
  </si>
  <si>
    <t>Rispenhirse (Panicum)</t>
  </si>
  <si>
    <t>Buchweizen</t>
  </si>
  <si>
    <t>Sorghumhirse (Körnersorghum)</t>
  </si>
  <si>
    <t>Amarant (Amarant/ Fuchsschwanz)</t>
  </si>
  <si>
    <t>Sonstiges Getreide</t>
  </si>
  <si>
    <t xml:space="preserve"> -----------------------</t>
  </si>
  <si>
    <t>Körnererbse</t>
  </si>
  <si>
    <t>Gemüseerbse (Markerbse, Schalerbse, Zuckererbse)</t>
  </si>
  <si>
    <t>Ackerbohne/Puffbohne/Pferdebohne/Dicke Bohne</t>
  </si>
  <si>
    <t>Wicken (Pannonische, Zottelwicke, Saatwicke)</t>
  </si>
  <si>
    <t xml:space="preserve">Lupinen </t>
  </si>
  <si>
    <t xml:space="preserve">Erbsen/Bohnen </t>
  </si>
  <si>
    <t>Gemenge Körnerleguminosen / Getreide</t>
  </si>
  <si>
    <t>Sonstige Hülsenfrucht</t>
  </si>
  <si>
    <t>Linsen (Speise-Linse)</t>
  </si>
  <si>
    <t>Winterraps</t>
  </si>
  <si>
    <t>Sommerraps</t>
  </si>
  <si>
    <t>Sonnenblumen</t>
  </si>
  <si>
    <t>Sojabohnen</t>
  </si>
  <si>
    <t xml:space="preserve">Lein (Gemeiner Lein, Flachs) </t>
  </si>
  <si>
    <t>Sonstige Ölfrucht</t>
  </si>
  <si>
    <t>Kartoffeln</t>
  </si>
  <si>
    <t>Zuckerrüben</t>
  </si>
  <si>
    <t>Topinambur</t>
  </si>
  <si>
    <t>Futterrübe/Runkelrübe</t>
  </si>
  <si>
    <t>Klee</t>
  </si>
  <si>
    <t>Kleegras, Luzerne-Gras-Gemenge</t>
  </si>
  <si>
    <t>Luzerne</t>
  </si>
  <si>
    <t>Sonstige Grünfutterpflanze</t>
  </si>
  <si>
    <t>Sonstige Grünfutterpflanze (zulässig als ÖVF Stickstoffbinder)</t>
  </si>
  <si>
    <t>Ackergras</t>
  </si>
  <si>
    <t>Grassamenvermehrung</t>
  </si>
  <si>
    <t>Sudangras</t>
  </si>
  <si>
    <t>Gemüse</t>
  </si>
  <si>
    <t>Küchenkräuter/Heil-und Gewürzpflanzen</t>
  </si>
  <si>
    <t>Hanf</t>
  </si>
  <si>
    <t>Virginischer Tabak</t>
  </si>
  <si>
    <t>Erdbeeren</t>
  </si>
  <si>
    <t>andere Handelsgewächse</t>
  </si>
  <si>
    <t>Zierpflanzen</t>
  </si>
  <si>
    <t>Energiepflanze</t>
  </si>
  <si>
    <t>Klee- oder Luzernesamenvermehrung</t>
  </si>
  <si>
    <t>Versuchsflächen mit mehreren beihilfefähigen Kulturarten</t>
  </si>
  <si>
    <t>Ackerrandstreifen</t>
  </si>
  <si>
    <t>Ackerland aus der Erzeugung genommen</t>
  </si>
  <si>
    <t>Kultur</t>
  </si>
  <si>
    <t>Legumi-</t>
  </si>
  <si>
    <t>10-30 %</t>
  </si>
  <si>
    <t>&lt; 10 %</t>
  </si>
  <si>
    <t>nosen</t>
  </si>
  <si>
    <t>ha</t>
  </si>
  <si>
    <t xml:space="preserve"> ---</t>
  </si>
  <si>
    <t>Ackerfläche</t>
  </si>
  <si>
    <t>Getreidefläche</t>
  </si>
  <si>
    <t>Leguminosenfläche</t>
  </si>
  <si>
    <t>Auflage</t>
  </si>
  <si>
    <t>erfüllt</t>
  </si>
  <si>
    <t>Kulturen</t>
  </si>
  <si>
    <t>FAKT A 1: Fruchtartendiversifizierung (Fünfgliedrige Fruchtfolge)</t>
  </si>
  <si>
    <t>Ermittlung der Fördervoraussetzungen</t>
  </si>
  <si>
    <t>einschließlich 172, 174, 919, 411</t>
  </si>
  <si>
    <t xml:space="preserve">anrechenbare Kulturen </t>
  </si>
  <si>
    <t xml:space="preserve"> (max. 40 % der AF) </t>
  </si>
  <si>
    <t xml:space="preserve"> (mindestens 10 % der Ackerfläche) </t>
  </si>
  <si>
    <t xml:space="preserve"> (maximal 2/3 der Ackerfläche) </t>
  </si>
  <si>
    <t xml:space="preserve"> (mindestens 5 Kulturen) </t>
  </si>
  <si>
    <t>Auflagen</t>
  </si>
  <si>
    <t>Nach Leguminosen ist eine über Winter beizubehaltende Folgekultur anzusäen.</t>
  </si>
  <si>
    <t>Verzicht auf Grünlandumbruch im gesamten Unternehmen.</t>
  </si>
  <si>
    <t>Ausgleichsleistungen</t>
  </si>
  <si>
    <t>75 €/ha   </t>
  </si>
  <si>
    <t>Hinweise</t>
  </si>
  <si>
    <t xml:space="preserve">FAKT: Fruchtartendiversifizierung im Ackerbau </t>
  </si>
  <si>
    <t>(A 1 - Fünfgliedrige Fruchtfolge)</t>
  </si>
  <si>
    <t>Klee-Luzerne-Gemisch</t>
  </si>
  <si>
    <t xml:space="preserve">(ohne NC 591 und 915) </t>
  </si>
  <si>
    <r>
      <t>Gartenbohne</t>
    </r>
    <r>
      <rPr>
        <sz val="9"/>
        <color theme="1"/>
        <rFont val="Calibri"/>
        <family val="2"/>
        <scheme val="minor"/>
      </rPr>
      <t xml:space="preserve"> (Garten-, Busch-, Stangen-, Feuer- oder Prunkbohne)</t>
    </r>
  </si>
  <si>
    <t xml:space="preserve">Dauerkulturen wie Kern-, Stein- und Beerenobst, Rhabarber, Rebland, Miscanthus, etc. zählen nicht </t>
  </si>
  <si>
    <t>zur Ackerfläche und nicht als Fruchtfolgeglied.</t>
  </si>
  <si>
    <t>Bildung</t>
  </si>
  <si>
    <t>Kultur-gruppe</t>
  </si>
  <si>
    <t>Fläche</t>
  </si>
  <si>
    <t xml:space="preserve">Anteil an </t>
  </si>
  <si>
    <t>Ackerfläche %</t>
  </si>
  <si>
    <t>Kulturen mit einem Anteil von weniger als 10 % an der Ackerfläche können zusammengefasst werden.</t>
  </si>
  <si>
    <t>Arbeitsblatt &lt;Kulturliste&gt; ersichtlich.</t>
  </si>
  <si>
    <t>bestellt werden.</t>
  </si>
  <si>
    <t xml:space="preserve">Jährlich müssen mindestens 10 % der Ackerfläche mit Leguminosen oder einem Leguminosengemenge </t>
  </si>
  <si>
    <t xml:space="preserve">Jährlich müssen mindestens 5 verschiedene Kulturen oder Kulturgruppen auf der Ackerfläche mit einem </t>
  </si>
  <si>
    <t>angebaut werden.</t>
  </si>
  <si>
    <t xml:space="preserve">jeweiligen Mindestanteil von 10 % und einem Maximalanteil von 30 % an der Ackerfläche des Unternehmens </t>
  </si>
  <si>
    <t>Maximal dürfen 2/3 der Ackerfläche mit Getreide bestellt werden. Mais zählt nicht als Getreide.</t>
  </si>
  <si>
    <t xml:space="preserve">Aus der Erzeugung genommene Ackerflächen (NC 591) und Ackerrandstreifen (NC 915) zählen nicht als </t>
  </si>
  <si>
    <t>10 % Anteil an der Ackerfläche.</t>
  </si>
  <si>
    <r>
      <t>Mais</t>
    </r>
    <r>
      <rPr>
        <sz val="8"/>
        <color theme="1"/>
        <rFont val="Calibri"/>
        <family val="2"/>
        <scheme val="minor"/>
      </rPr>
      <t xml:space="preserve"> (einschl. KM, SM, CCM, Saatgutvermehrung, Zuckermais)</t>
    </r>
  </si>
  <si>
    <t>Mais (einschl. KM, SM, CCM, Saatgutvermehrung, Zuckermais)</t>
  </si>
  <si>
    <t>©  LEL Schwäbisch Gmünd, Abt. 3, 01/2015, Version 1.1</t>
  </si>
  <si>
    <t>Gemenge aus Gräser und Leguminosen (NC 422 und 425)</t>
  </si>
  <si>
    <t>Auflage erfüllt</t>
  </si>
  <si>
    <t>Anteil</t>
  </si>
  <si>
    <t>%</t>
  </si>
  <si>
    <t>Anzahl</t>
  </si>
  <si>
    <t>Nutz-code</t>
  </si>
  <si>
    <t>Einzelkultur</t>
  </si>
  <si>
    <t>NC 422 - Kleegras, Luzerne-Gras-Gemenge</t>
  </si>
  <si>
    <t>NC 425 - Klee-Luzerne-Gemisch</t>
  </si>
  <si>
    <r>
      <t xml:space="preserve">Die Zuordnung der Kulturen zu den Kulturgruppen </t>
    </r>
    <r>
      <rPr>
        <i/>
        <sz val="12"/>
        <color theme="1"/>
        <rFont val="Arial"/>
        <family val="2"/>
      </rPr>
      <t>GETREIDE oder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LEGUMINOSEN</t>
    </r>
    <r>
      <rPr>
        <sz val="12"/>
        <color theme="1"/>
        <rFont val="Arial"/>
        <family val="2"/>
      </rPr>
      <t xml:space="preserve"> ist im </t>
    </r>
  </si>
  <si>
    <t>Beispiel 1</t>
  </si>
  <si>
    <t>Beispiel 2:</t>
  </si>
  <si>
    <t>Ergebnis Kulturgruppen</t>
  </si>
  <si>
    <t>Grenze</t>
  </si>
  <si>
    <t>Kultur-gruppen</t>
  </si>
  <si>
    <t xml:space="preserve">Bildung v. </t>
  </si>
  <si>
    <t>Ausnahme</t>
  </si>
  <si>
    <t>591, 915</t>
  </si>
  <si>
    <t>davon Kulturen/Kulturgruppen mit einem Anteil zwischen 10 und 30 / 40 %</t>
  </si>
  <si>
    <t>davon Kulturen/Kulturgruppen mit einem Anteil über 30 / 40 %</t>
  </si>
  <si>
    <t>weitere Kulturen (eventuell zur Bildung von Kulturgruppen)</t>
  </si>
  <si>
    <t>&gt;30 / 40 %</t>
  </si>
  <si>
    <t xml:space="preserve">Im unten aufgeführten Fall werden die Kulturen Winterraps und Kartoffeln zur Kulturgruppe "1" </t>
  </si>
  <si>
    <t xml:space="preserve">zusammengefasst. Die Kulturgruppe hat dann insgesamt 11,236 %, also mehr als die geforderten </t>
  </si>
  <si>
    <t>Die Summe aus den Nutzungen 422 und 425 haben einen Anteil an der Ackerfläche von 39 %.</t>
  </si>
  <si>
    <t xml:space="preserve">Alle anderen Auflagen sind erfüllt, eine Teilnahme am Programm ist möglich, obwohl 2 Kulturen einen </t>
  </si>
  <si>
    <t>Anteil unter 10 % an der Ackerfläche haben (insgesamt erfüllen diese Auflage jedoch fünf weitere Kulturen).</t>
  </si>
  <si>
    <t>Kultur, jedoch als Ackerfläche ( → Beispiel 2).</t>
  </si>
  <si>
    <t>Das Programm dient zur Unterstützung der Beratung zur Ermittlung der Fördervoraussetzungen der FAKT-</t>
  </si>
  <si>
    <t>diese Voraussetzungen zu prüfen bzw. können erst nach der Berechnung im Großrechner exakt ermittelt werden.</t>
  </si>
  <si>
    <t>Maßnahme A 1 Fruchtartendiversifizierung (mindestens 5-gliedrige Fruchtfolge). In nicht eindeutigen Fällen sind</t>
  </si>
  <si>
    <t>Bei Gemengen aus Gräsern und Leguminosen als Hauptfrucht maximal 40 %; hierzu zählen folgende Kulturen:</t>
  </si>
  <si>
    <t xml:space="preserve">Die Nutzungscodes 171 (Körnermais), 172 (CCM), 174 (Zuckermais), 411 (Silomais) und </t>
  </si>
  <si>
    <t xml:space="preserve">919 (Mais zur Saatgutvermehrung) bilden gemeinsam das Fruchtfolgeglied Mais. </t>
  </si>
  <si>
    <t>Hinweise zum Programm (Stand: 29.01.2015)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</si>
</sst>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\ _€_-;\-* #,##0.0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2"/>
      <color theme="1"/>
      <name val="Arial"/>
      <family val="2"/>
    </font>
    <font>
      <b/>
      <sz val="18"/>
      <color theme="3" tint="-0.249977111117893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2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vertic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3" xfId="0" applyFill="1" applyBorder="1"/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7" fillId="0" borderId="0" xfId="0" applyFont="1"/>
    <xf numFmtId="0" fontId="2" fillId="0" borderId="32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2" borderId="20" xfId="0" applyFont="1" applyFill="1" applyBorder="1" applyAlignment="1" applyProtection="1">
      <alignment horizontal="left" vertical="center" indent="1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43" fontId="18" fillId="2" borderId="20" xfId="1" applyFont="1" applyFill="1" applyBorder="1" applyAlignment="1" applyProtection="1">
      <alignment vertical="center"/>
      <protection locked="0"/>
    </xf>
    <xf numFmtId="164" fontId="18" fillId="0" borderId="20" xfId="1" applyNumberFormat="1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22" xfId="0" applyFont="1" applyFill="1" applyBorder="1" applyAlignment="1" applyProtection="1">
      <alignment horizontal="left" vertical="center" indent="1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43" fontId="18" fillId="2" borderId="22" xfId="1" applyFont="1" applyFill="1" applyBorder="1" applyAlignment="1" applyProtection="1">
      <alignment vertical="center"/>
      <protection locked="0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164" fontId="14" fillId="0" borderId="8" xfId="1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43" fontId="18" fillId="0" borderId="10" xfId="0" applyNumberFormat="1" applyFont="1" applyBorder="1" applyAlignment="1">
      <alignment vertical="center"/>
    </xf>
    <xf numFmtId="43" fontId="18" fillId="0" borderId="8" xfId="0" applyNumberFormat="1" applyFont="1" applyBorder="1" applyAlignment="1">
      <alignment vertical="center"/>
    </xf>
    <xf numFmtId="0" fontId="18" fillId="3" borderId="8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" fontId="2" fillId="0" borderId="33" xfId="0" applyNumberFormat="1" applyFont="1" applyBorder="1" applyAlignment="1">
      <alignment vertical="center"/>
    </xf>
    <xf numFmtId="1" fontId="2" fillId="0" borderId="3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9" fillId="0" borderId="0" xfId="0" applyFont="1" applyAlignment="1">
      <alignment horizontal="left" vertical="center" indent="11"/>
    </xf>
    <xf numFmtId="0" fontId="2" fillId="0" borderId="0" xfId="0" applyFont="1" applyProtection="1">
      <protection locked="0"/>
    </xf>
    <xf numFmtId="0" fontId="0" fillId="5" borderId="0" xfId="0" applyFill="1" applyBorder="1" applyAlignment="1">
      <alignment horizontal="center"/>
    </xf>
    <xf numFmtId="0" fontId="2" fillId="0" borderId="3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8" fillId="0" borderId="43" xfId="0" applyFont="1" applyBorder="1" applyAlignment="1">
      <alignment horizontal="center" vertical="center"/>
    </xf>
    <xf numFmtId="0" fontId="18" fillId="2" borderId="44" xfId="0" applyFont="1" applyFill="1" applyBorder="1" applyAlignment="1" applyProtection="1">
      <alignment horizontal="left" vertical="center" indent="1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43" fontId="18" fillId="2" borderId="44" xfId="1" applyFont="1" applyFill="1" applyBorder="1" applyAlignment="1" applyProtection="1">
      <alignment vertical="center"/>
      <protection locked="0"/>
    </xf>
    <xf numFmtId="164" fontId="18" fillId="0" borderId="44" xfId="1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4"/>
    </xf>
    <xf numFmtId="0" fontId="18" fillId="0" borderId="5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center" vertical="center"/>
    </xf>
    <xf numFmtId="164" fontId="14" fillId="0" borderId="10" xfId="1" applyNumberFormat="1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top"/>
    </xf>
    <xf numFmtId="43" fontId="14" fillId="3" borderId="10" xfId="1" applyFont="1" applyFill="1" applyBorder="1" applyAlignment="1">
      <alignment horizontal="center" vertical="top"/>
    </xf>
    <xf numFmtId="164" fontId="14" fillId="3" borderId="10" xfId="1" applyNumberFormat="1" applyFont="1" applyFill="1" applyBorder="1" applyAlignment="1">
      <alignment horizontal="center" vertical="top"/>
    </xf>
    <xf numFmtId="0" fontId="14" fillId="3" borderId="3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vertical="top"/>
    </xf>
    <xf numFmtId="0" fontId="3" fillId="3" borderId="12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/>
    </xf>
    <xf numFmtId="0" fontId="14" fillId="3" borderId="18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left" vertical="center" indent="1"/>
    </xf>
    <xf numFmtId="0" fontId="14" fillId="3" borderId="14" xfId="0" applyFont="1" applyFill="1" applyBorder="1" applyAlignment="1">
      <alignment vertical="top"/>
    </xf>
    <xf numFmtId="0" fontId="14" fillId="0" borderId="0" xfId="0" applyFont="1" applyProtection="1">
      <protection locked="0"/>
    </xf>
    <xf numFmtId="0" fontId="14" fillId="3" borderId="14" xfId="0" applyFont="1" applyFill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2" fillId="0" borderId="0" xfId="0" applyFont="1" applyAlignment="1">
      <alignment horizontal="left" vertical="center" indent="11"/>
    </xf>
    <xf numFmtId="0" fontId="23" fillId="3" borderId="1" xfId="0" applyFont="1" applyFill="1" applyBorder="1" applyAlignment="1">
      <alignment horizontal="left" vertical="center" indent="1"/>
    </xf>
    <xf numFmtId="0" fontId="14" fillId="3" borderId="16" xfId="0" applyFont="1" applyFill="1" applyBorder="1" applyAlignment="1">
      <alignment horizontal="center"/>
    </xf>
    <xf numFmtId="43" fontId="14" fillId="3" borderId="16" xfId="1" applyFont="1" applyFill="1" applyBorder="1" applyAlignment="1">
      <alignment horizontal="center"/>
    </xf>
    <xf numFmtId="164" fontId="14" fillId="3" borderId="16" xfId="1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vertical="center" indent="1"/>
    </xf>
    <xf numFmtId="0" fontId="24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3" borderId="36" xfId="0" applyFont="1" applyFill="1" applyBorder="1" applyAlignment="1">
      <alignment vertical="center"/>
    </xf>
    <xf numFmtId="43" fontId="7" fillId="0" borderId="36" xfId="0" applyNumberFormat="1" applyFont="1" applyBorder="1" applyAlignment="1">
      <alignment vertical="center"/>
    </xf>
    <xf numFmtId="164" fontId="7" fillId="0" borderId="36" xfId="1" applyNumberFormat="1" applyFont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left" indent="2"/>
    </xf>
    <xf numFmtId="0" fontId="2" fillId="0" borderId="0" xfId="0" applyFont="1" applyAlignment="1" applyProtection="1">
      <alignment horizontal="left" indent="3"/>
    </xf>
    <xf numFmtId="0" fontId="3" fillId="0" borderId="0" xfId="0" applyFont="1" applyAlignment="1" applyProtection="1">
      <alignment horizontal="left"/>
    </xf>
    <xf numFmtId="0" fontId="13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horizontal="left" indent="2"/>
    </xf>
    <xf numFmtId="0" fontId="25" fillId="0" borderId="0" xfId="0" applyFont="1" applyAlignment="1" applyProtection="1">
      <alignment horizontal="left" indent="2"/>
    </xf>
    <xf numFmtId="0" fontId="25" fillId="0" borderId="0" xfId="0" applyFont="1" applyProtection="1"/>
    <xf numFmtId="0" fontId="10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indent="6"/>
    </xf>
    <xf numFmtId="0" fontId="12" fillId="0" borderId="0" xfId="2" applyFont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5" borderId="24" xfId="0" applyFont="1" applyFill="1" applyBorder="1" applyAlignment="1">
      <alignment horizontal="left" vertical="center" wrapText="1" indent="1"/>
    </xf>
    <xf numFmtId="0" fontId="21" fillId="5" borderId="25" xfId="0" applyFont="1" applyFill="1" applyBorder="1" applyAlignment="1">
      <alignment horizontal="left" vertical="center" wrapText="1" indent="1"/>
    </xf>
    <xf numFmtId="0" fontId="21" fillId="5" borderId="26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Komma" xfId="1" builtinId="3"/>
    <cellStyle name="Standard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43130</xdr:colOff>
      <xdr:row>78</xdr:row>
      <xdr:rowOff>181165</xdr:rowOff>
    </xdr:from>
    <xdr:to>
      <xdr:col>1</xdr:col>
      <xdr:colOff>388186</xdr:colOff>
      <xdr:row>80</xdr:row>
      <xdr:rowOff>163912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0" y="11188471"/>
          <a:ext cx="715992" cy="3795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25878</xdr:colOff>
      <xdr:row>0</xdr:row>
      <xdr:rowOff>25878</xdr:rowOff>
    </xdr:from>
    <xdr:to>
      <xdr:col>1</xdr:col>
      <xdr:colOff>996178</xdr:colOff>
      <xdr:row>2</xdr:row>
      <xdr:rowOff>188118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78" y="25878"/>
          <a:ext cx="1341236" cy="731583"/>
        </a:xfrm>
        <a:prstGeom prst="rect">
          <a:avLst/>
        </a:prstGeom>
      </xdr:spPr>
    </xdr:pic>
    <xdr:clientData/>
  </xdr:twoCellAnchor>
  <xdr:twoCellAnchor>
    <xdr:from>
      <xdr:col>0</xdr:col>
      <xdr:colOff>146642</xdr:colOff>
      <xdr:row>13</xdr:row>
      <xdr:rowOff>60382</xdr:rowOff>
    </xdr:from>
    <xdr:to>
      <xdr:col>0</xdr:col>
      <xdr:colOff>224279</xdr:colOff>
      <xdr:row>13</xdr:row>
      <xdr:rowOff>138019</xdr:rowOff>
    </xdr:to>
    <xdr:sp macro="" textlink="">
      <xdr:nvSpPr>
        <xdr:cNvPr id="7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35</xdr:row>
      <xdr:rowOff>60382</xdr:rowOff>
    </xdr:from>
    <xdr:to>
      <xdr:col>0</xdr:col>
      <xdr:colOff>224279</xdr:colOff>
      <xdr:row>35</xdr:row>
      <xdr:rowOff>138019</xdr:rowOff>
    </xdr:to>
    <xdr:sp macro="" textlink="">
      <xdr:nvSpPr>
        <xdr:cNvPr id="8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40</xdr:row>
      <xdr:rowOff>60382</xdr:rowOff>
    </xdr:from>
    <xdr:to>
      <xdr:col>0</xdr:col>
      <xdr:colOff>224279</xdr:colOff>
      <xdr:row>40</xdr:row>
      <xdr:rowOff>138019</xdr:rowOff>
    </xdr:to>
    <xdr:sp macro="" textlink="">
      <xdr:nvSpPr>
        <xdr:cNvPr id="9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42</xdr:row>
      <xdr:rowOff>60382</xdr:rowOff>
    </xdr:from>
    <xdr:to>
      <xdr:col>0</xdr:col>
      <xdr:colOff>224279</xdr:colOff>
      <xdr:row>42</xdr:row>
      <xdr:rowOff>138019</xdr:rowOff>
    </xdr:to>
    <xdr:sp macro="" textlink="">
      <xdr:nvSpPr>
        <xdr:cNvPr id="10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45</xdr:row>
      <xdr:rowOff>60382</xdr:rowOff>
    </xdr:from>
    <xdr:to>
      <xdr:col>0</xdr:col>
      <xdr:colOff>224279</xdr:colOff>
      <xdr:row>45</xdr:row>
      <xdr:rowOff>138019</xdr:rowOff>
    </xdr:to>
    <xdr:sp macro="" textlink="">
      <xdr:nvSpPr>
        <xdr:cNvPr id="11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49</xdr:row>
      <xdr:rowOff>60382</xdr:rowOff>
    </xdr:from>
    <xdr:to>
      <xdr:col>0</xdr:col>
      <xdr:colOff>224279</xdr:colOff>
      <xdr:row>49</xdr:row>
      <xdr:rowOff>138019</xdr:rowOff>
    </xdr:to>
    <xdr:sp macro="" textlink="">
      <xdr:nvSpPr>
        <xdr:cNvPr id="12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53</xdr:row>
      <xdr:rowOff>60382</xdr:rowOff>
    </xdr:from>
    <xdr:to>
      <xdr:col>0</xdr:col>
      <xdr:colOff>224279</xdr:colOff>
      <xdr:row>53</xdr:row>
      <xdr:rowOff>138019</xdr:rowOff>
    </xdr:to>
    <xdr:sp macro="" textlink="">
      <xdr:nvSpPr>
        <xdr:cNvPr id="13" name="Ellipse 1"/>
        <xdr:cNvSpPr>
          <a:spLocks noChangeArrowheads="1"/>
        </xdr:cNvSpPr>
      </xdr:nvSpPr>
      <xdr:spPr bwMode="auto">
        <a:xfrm>
          <a:off x="146642" y="3243529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56</xdr:row>
      <xdr:rowOff>60382</xdr:rowOff>
    </xdr:from>
    <xdr:to>
      <xdr:col>0</xdr:col>
      <xdr:colOff>224279</xdr:colOff>
      <xdr:row>56</xdr:row>
      <xdr:rowOff>138019</xdr:rowOff>
    </xdr:to>
    <xdr:sp macro="" textlink="">
      <xdr:nvSpPr>
        <xdr:cNvPr id="14" name="Ellipse 1"/>
        <xdr:cNvSpPr>
          <a:spLocks noChangeArrowheads="1"/>
        </xdr:cNvSpPr>
      </xdr:nvSpPr>
      <xdr:spPr bwMode="auto">
        <a:xfrm>
          <a:off x="146642" y="696151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59</xdr:row>
      <xdr:rowOff>60382</xdr:rowOff>
    </xdr:from>
    <xdr:to>
      <xdr:col>0</xdr:col>
      <xdr:colOff>224279</xdr:colOff>
      <xdr:row>59</xdr:row>
      <xdr:rowOff>138019</xdr:rowOff>
    </xdr:to>
    <xdr:sp macro="" textlink="">
      <xdr:nvSpPr>
        <xdr:cNvPr id="16" name="Ellipse 1"/>
        <xdr:cNvSpPr>
          <a:spLocks noChangeArrowheads="1"/>
        </xdr:cNvSpPr>
      </xdr:nvSpPr>
      <xdr:spPr bwMode="auto">
        <a:xfrm>
          <a:off x="146642" y="696151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76</xdr:row>
      <xdr:rowOff>60382</xdr:rowOff>
    </xdr:from>
    <xdr:to>
      <xdr:col>0</xdr:col>
      <xdr:colOff>224279</xdr:colOff>
      <xdr:row>76</xdr:row>
      <xdr:rowOff>138019</xdr:rowOff>
    </xdr:to>
    <xdr:sp macro="" textlink="">
      <xdr:nvSpPr>
        <xdr:cNvPr id="17" name="Ellipse 1"/>
        <xdr:cNvSpPr>
          <a:spLocks noChangeArrowheads="1"/>
        </xdr:cNvSpPr>
      </xdr:nvSpPr>
      <xdr:spPr bwMode="auto">
        <a:xfrm>
          <a:off x="146642" y="696151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146642</xdr:colOff>
      <xdr:row>37</xdr:row>
      <xdr:rowOff>60382</xdr:rowOff>
    </xdr:from>
    <xdr:to>
      <xdr:col>0</xdr:col>
      <xdr:colOff>224279</xdr:colOff>
      <xdr:row>37</xdr:row>
      <xdr:rowOff>138019</xdr:rowOff>
    </xdr:to>
    <xdr:sp macro="" textlink="">
      <xdr:nvSpPr>
        <xdr:cNvPr id="18" name="Ellipse 1"/>
        <xdr:cNvSpPr>
          <a:spLocks noChangeArrowheads="1"/>
        </xdr:cNvSpPr>
      </xdr:nvSpPr>
      <xdr:spPr bwMode="auto">
        <a:xfrm>
          <a:off x="146642" y="4123424"/>
          <a:ext cx="77637" cy="77637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</xdr:colOff>
      <xdr:row>66</xdr:row>
      <xdr:rowOff>0</xdr:rowOff>
    </xdr:from>
    <xdr:to>
      <xdr:col>2</xdr:col>
      <xdr:colOff>6299934</xdr:colOff>
      <xdr:row>74</xdr:row>
      <xdr:rowOff>140740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0942" y="11516264"/>
          <a:ext cx="7455867" cy="17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6</xdr:colOff>
      <xdr:row>24</xdr:row>
      <xdr:rowOff>138016</xdr:rowOff>
    </xdr:from>
    <xdr:to>
      <xdr:col>2</xdr:col>
      <xdr:colOff>6293057</xdr:colOff>
      <xdr:row>33</xdr:row>
      <xdr:rowOff>80348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0942" y="5141337"/>
          <a:ext cx="7448990" cy="172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</xdr:colOff>
      <xdr:row>0</xdr:row>
      <xdr:rowOff>40480</xdr:rowOff>
    </xdr:from>
    <xdr:to>
      <xdr:col>2</xdr:col>
      <xdr:colOff>703596</xdr:colOff>
      <xdr:row>2</xdr:row>
      <xdr:rowOff>137582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81" y="40480"/>
          <a:ext cx="1382782" cy="785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showGridLines="0" tabSelected="1" zoomScaleNormal="100" workbookViewId="0">
      <selection sqref="A1 A12 A48 A52 A83"/>
    </sheetView>
  </sheetViews>
  <sheetFormatPr baseColWidth="10" defaultColWidth="11" defaultRowHeight="15" x14ac:dyDescent="0.2"/>
  <cols>
    <col min="1" max="1" width="5.42578125" style="149" customWidth="1"/>
    <col min="2" max="2" width="16.7109375" style="149" customWidth="1"/>
    <col min="3" max="3" width="93" style="149" customWidth="1"/>
    <col min="4" max="16384" width="11" style="149"/>
  </cols>
  <sheetData>
    <row r="1" spans="1:3" ht="23.85" x14ac:dyDescent="0.4">
      <c r="A1" s="77"/>
      <c r="C1" s="150" t="s">
        <v>96</v>
      </c>
    </row>
    <row r="2" spans="1:3" ht="20.25" x14ac:dyDescent="0.3">
      <c r="C2" s="151" t="s">
        <v>97</v>
      </c>
    </row>
    <row r="6" spans="1:3" ht="18.399999999999999" x14ac:dyDescent="0.3">
      <c r="A6" s="164" t="s">
        <v>155</v>
      </c>
      <c r="B6" s="164"/>
      <c r="C6" s="164"/>
    </row>
    <row r="8" spans="1:3" x14ac:dyDescent="0.2">
      <c r="A8" s="149" t="s">
        <v>149</v>
      </c>
    </row>
    <row r="9" spans="1:3" x14ac:dyDescent="0.2">
      <c r="A9" s="149" t="s">
        <v>151</v>
      </c>
    </row>
    <row r="10" spans="1:3" x14ac:dyDescent="0.2">
      <c r="A10" s="149" t="s">
        <v>150</v>
      </c>
    </row>
    <row r="12" spans="1:3" ht="18.399999999999999" x14ac:dyDescent="0.3">
      <c r="A12" s="108" t="s">
        <v>90</v>
      </c>
    </row>
    <row r="14" spans="1:3" x14ac:dyDescent="0.2">
      <c r="B14" s="149" t="s">
        <v>112</v>
      </c>
    </row>
    <row r="15" spans="1:3" x14ac:dyDescent="0.2">
      <c r="B15" s="149" t="s">
        <v>114</v>
      </c>
    </row>
    <row r="16" spans="1:3" ht="15.6" x14ac:dyDescent="0.25">
      <c r="B16" s="149" t="s">
        <v>113</v>
      </c>
    </row>
    <row r="17" spans="2:2" x14ac:dyDescent="0.2">
      <c r="B17" s="149" t="s">
        <v>152</v>
      </c>
    </row>
    <row r="18" spans="2:2" ht="15.6" x14ac:dyDescent="0.25">
      <c r="B18" s="152" t="s">
        <v>128</v>
      </c>
    </row>
    <row r="19" spans="2:2" ht="15.6" x14ac:dyDescent="0.25">
      <c r="B19" s="152" t="s">
        <v>129</v>
      </c>
    </row>
    <row r="20" spans="2:2" ht="15.6" x14ac:dyDescent="0.25">
      <c r="B20" s="153"/>
    </row>
    <row r="21" spans="2:2" ht="15.6" x14ac:dyDescent="0.25">
      <c r="B21" s="154" t="s">
        <v>131</v>
      </c>
    </row>
    <row r="22" spans="2:2" x14ac:dyDescent="0.2">
      <c r="B22" s="152" t="s">
        <v>145</v>
      </c>
    </row>
    <row r="23" spans="2:2" x14ac:dyDescent="0.2">
      <c r="B23" s="152" t="s">
        <v>146</v>
      </c>
    </row>
    <row r="24" spans="2:2" x14ac:dyDescent="0.2">
      <c r="B24" s="152" t="s">
        <v>147</v>
      </c>
    </row>
    <row r="25" spans="2:2" ht="15.6" x14ac:dyDescent="0.25">
      <c r="B25" s="153"/>
    </row>
    <row r="26" spans="2:2" ht="15.6" x14ac:dyDescent="0.25">
      <c r="B26" s="153"/>
    </row>
    <row r="27" spans="2:2" ht="15.6" x14ac:dyDescent="0.25">
      <c r="B27" s="153"/>
    </row>
    <row r="28" spans="2:2" ht="15.6" x14ac:dyDescent="0.25">
      <c r="B28" s="153"/>
    </row>
    <row r="29" spans="2:2" ht="15.6" x14ac:dyDescent="0.25">
      <c r="B29" s="153"/>
    </row>
    <row r="30" spans="2:2" ht="15.6" x14ac:dyDescent="0.25">
      <c r="B30" s="153"/>
    </row>
    <row r="31" spans="2:2" ht="15.6" x14ac:dyDescent="0.25">
      <c r="B31" s="153"/>
    </row>
    <row r="32" spans="2:2" ht="15.6" x14ac:dyDescent="0.25">
      <c r="B32" s="153"/>
    </row>
    <row r="33" spans="1:2" ht="15.6" x14ac:dyDescent="0.25">
      <c r="B33" s="153"/>
    </row>
    <row r="34" spans="1:2" ht="15.6" x14ac:dyDescent="0.25">
      <c r="B34" s="153"/>
    </row>
    <row r="35" spans="1:2" ht="6.75" customHeight="1" x14ac:dyDescent="0.25"/>
    <row r="36" spans="1:2" x14ac:dyDescent="0.2">
      <c r="B36" s="155" t="s">
        <v>115</v>
      </c>
    </row>
    <row r="37" spans="1:2" ht="6.75" customHeight="1" x14ac:dyDescent="0.25"/>
    <row r="38" spans="1:2" x14ac:dyDescent="0.2">
      <c r="B38" s="149" t="s">
        <v>111</v>
      </c>
    </row>
    <row r="39" spans="1:2" ht="15.6" x14ac:dyDescent="0.25">
      <c r="B39" s="149" t="s">
        <v>110</v>
      </c>
    </row>
    <row r="40" spans="1:2" ht="6.75" customHeight="1" x14ac:dyDescent="0.25"/>
    <row r="41" spans="1:2" x14ac:dyDescent="0.2">
      <c r="B41" s="149" t="s">
        <v>91</v>
      </c>
    </row>
    <row r="42" spans="1:2" ht="6.75" customHeight="1" x14ac:dyDescent="0.25"/>
    <row r="43" spans="1:2" x14ac:dyDescent="0.2">
      <c r="B43" s="155" t="s">
        <v>116</v>
      </c>
    </row>
    <row r="44" spans="1:2" x14ac:dyDescent="0.2">
      <c r="B44" s="149" t="s">
        <v>148</v>
      </c>
    </row>
    <row r="45" spans="1:2" ht="6.75" customHeight="1" x14ac:dyDescent="0.25"/>
    <row r="46" spans="1:2" x14ac:dyDescent="0.2">
      <c r="B46" s="149" t="s">
        <v>92</v>
      </c>
    </row>
    <row r="48" spans="1:2" ht="18.399999999999999" x14ac:dyDescent="0.3">
      <c r="A48" s="108" t="s">
        <v>93</v>
      </c>
    </row>
    <row r="50" spans="1:2" x14ac:dyDescent="0.2">
      <c r="B50" s="149" t="s">
        <v>94</v>
      </c>
    </row>
    <row r="52" spans="1:2" ht="18" x14ac:dyDescent="0.25">
      <c r="A52" s="108" t="s">
        <v>95</v>
      </c>
    </row>
    <row r="54" spans="1:2" x14ac:dyDescent="0.2">
      <c r="B54" s="149" t="s">
        <v>101</v>
      </c>
    </row>
    <row r="55" spans="1:2" x14ac:dyDescent="0.2">
      <c r="B55" s="149" t="s">
        <v>102</v>
      </c>
    </row>
    <row r="56" spans="1:2" ht="6.75" customHeight="1" x14ac:dyDescent="0.2"/>
    <row r="57" spans="1:2" x14ac:dyDescent="0.2">
      <c r="B57" s="149" t="s">
        <v>153</v>
      </c>
    </row>
    <row r="58" spans="1:2" x14ac:dyDescent="0.2">
      <c r="B58" s="149" t="s">
        <v>154</v>
      </c>
    </row>
    <row r="59" spans="1:2" ht="6.75" customHeight="1" x14ac:dyDescent="0.2"/>
    <row r="60" spans="1:2" x14ac:dyDescent="0.2">
      <c r="B60" s="149" t="s">
        <v>108</v>
      </c>
    </row>
    <row r="61" spans="1:2" ht="6.75" customHeight="1" x14ac:dyDescent="0.2"/>
    <row r="62" spans="1:2" ht="15.75" x14ac:dyDescent="0.25">
      <c r="B62" s="156" t="s">
        <v>132</v>
      </c>
    </row>
    <row r="63" spans="1:2" x14ac:dyDescent="0.2">
      <c r="B63" s="157" t="s">
        <v>143</v>
      </c>
    </row>
    <row r="64" spans="1:2" x14ac:dyDescent="0.2">
      <c r="B64" s="157" t="s">
        <v>144</v>
      </c>
    </row>
    <row r="65" spans="2:4" x14ac:dyDescent="0.2">
      <c r="B65" s="157" t="s">
        <v>117</v>
      </c>
    </row>
    <row r="66" spans="2:4" x14ac:dyDescent="0.2">
      <c r="B66" s="158"/>
    </row>
    <row r="68" spans="2:4" x14ac:dyDescent="0.2">
      <c r="D68" s="159"/>
    </row>
    <row r="76" spans="2:4" ht="6.75" customHeight="1" x14ac:dyDescent="0.2"/>
    <row r="77" spans="2:4" x14ac:dyDescent="0.2">
      <c r="B77" s="149" t="s">
        <v>130</v>
      </c>
    </row>
    <row r="78" spans="2:4" x14ac:dyDescent="0.2">
      <c r="B78" s="149" t="s">
        <v>109</v>
      </c>
    </row>
    <row r="80" spans="2:4" ht="15.75" x14ac:dyDescent="0.2">
      <c r="C80" s="160"/>
    </row>
    <row r="81" spans="1:3" x14ac:dyDescent="0.2">
      <c r="B81" s="161"/>
      <c r="C81" s="162"/>
    </row>
    <row r="82" spans="1:3" x14ac:dyDescent="0.2">
      <c r="C82" s="163"/>
    </row>
    <row r="83" spans="1:3" x14ac:dyDescent="0.2">
      <c r="A83" s="77"/>
    </row>
  </sheetData>
  <sheetProtection password="CC18" sheet="1" objects="1" scenarios="1"/>
  <mergeCells count="1">
    <mergeCell ref="A6:C6"/>
  </mergeCells>
  <printOptions horizontalCentered="1"/>
  <pageMargins left="0.59055118110236227" right="0.59055118110236227" top="0.59055118110236227" bottom="0.59055118110236227" header="0.31496062992125984" footer="0.39370078740157483"/>
  <pageSetup paperSize="9" scale="78" fitToHeight="2" orientation="portrait" r:id="rId1"/>
  <headerFooter>
    <oddFooter>&amp;L© LEL Schwäbisch Gmünd, Abt. 3, 01/2015&amp;R&amp;D</oddFooter>
  </headerFooter>
  <rowBreaks count="1" manualBreakCount="1">
    <brk id="5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zoomScale="70" zoomScaleNormal="70" workbookViewId="0">
      <pane ySplit="5" topLeftCell="A6" activePane="bottomLeft" state="frozen"/>
      <selection pane="bottomLeft" activeCell="C6" sqref="C6"/>
    </sheetView>
  </sheetViews>
  <sheetFormatPr baseColWidth="10" defaultColWidth="11.42578125" defaultRowHeight="15.75" x14ac:dyDescent="0.25"/>
  <cols>
    <col min="1" max="1" width="3.85546875" style="5" bestFit="1" customWidth="1"/>
    <col min="2" max="2" width="10.7109375" style="4" customWidth="1"/>
    <col min="3" max="3" width="80.5703125" style="2" customWidth="1"/>
    <col min="4" max="4" width="16.7109375" style="2" customWidth="1"/>
    <col min="5" max="5" width="16.7109375" style="3" customWidth="1"/>
    <col min="6" max="6" width="16.7109375" style="4" customWidth="1"/>
    <col min="7" max="7" width="16.7109375" style="2" customWidth="1"/>
    <col min="8" max="8" width="17.140625" style="2" bestFit="1" customWidth="1"/>
    <col min="9" max="9" width="16.7109375" style="2" customWidth="1"/>
    <col min="10" max="10" width="14.85546875" style="2" hidden="1" customWidth="1"/>
    <col min="11" max="18" width="11.42578125" style="2" hidden="1" customWidth="1"/>
    <col min="19" max="16384" width="11.42578125" style="2"/>
  </cols>
  <sheetData>
    <row r="1" spans="1:18" ht="27.75" x14ac:dyDescent="0.25">
      <c r="A1" s="36"/>
      <c r="C1" s="135" t="s">
        <v>82</v>
      </c>
      <c r="D1" s="11"/>
    </row>
    <row r="2" spans="1:18" ht="26.25" x14ac:dyDescent="0.25">
      <c r="C2" s="76" t="s">
        <v>83</v>
      </c>
      <c r="D2" s="12"/>
    </row>
    <row r="3" spans="1:18" ht="16.350000000000001" thickBot="1" x14ac:dyDescent="0.3"/>
    <row r="4" spans="1:18" ht="30.2" customHeight="1" x14ac:dyDescent="0.25">
      <c r="B4" s="136" t="s">
        <v>127</v>
      </c>
      <c r="C4" s="106"/>
      <c r="D4" s="54" t="s">
        <v>103</v>
      </c>
      <c r="E4" s="54" t="s">
        <v>2</v>
      </c>
      <c r="F4" s="54" t="s">
        <v>70</v>
      </c>
      <c r="G4" s="54" t="s">
        <v>105</v>
      </c>
      <c r="H4" s="54" t="s">
        <v>106</v>
      </c>
      <c r="I4" s="55" t="s">
        <v>69</v>
      </c>
      <c r="J4" s="119" t="s">
        <v>134</v>
      </c>
      <c r="K4" s="39" t="s">
        <v>71</v>
      </c>
      <c r="L4" s="39" t="s">
        <v>142</v>
      </c>
      <c r="M4" s="39" t="s">
        <v>72</v>
      </c>
      <c r="N4" s="112" t="s">
        <v>136</v>
      </c>
      <c r="O4" s="31"/>
      <c r="P4" s="39"/>
      <c r="Q4" s="39" t="s">
        <v>137</v>
      </c>
      <c r="R4" s="39"/>
    </row>
    <row r="5" spans="1:18" ht="36" x14ac:dyDescent="0.25">
      <c r="B5" s="105" t="s">
        <v>126</v>
      </c>
      <c r="C5" s="107" t="s">
        <v>0</v>
      </c>
      <c r="D5" s="68" t="s">
        <v>104</v>
      </c>
      <c r="E5" s="56"/>
      <c r="F5" s="95" t="s">
        <v>73</v>
      </c>
      <c r="G5" s="109" t="s">
        <v>74</v>
      </c>
      <c r="H5" s="68" t="s">
        <v>107</v>
      </c>
      <c r="I5" s="121" t="s">
        <v>122</v>
      </c>
      <c r="J5" s="120" t="s">
        <v>123</v>
      </c>
      <c r="K5" s="111"/>
      <c r="L5" s="111"/>
      <c r="M5" s="111"/>
      <c r="N5" s="117" t="s">
        <v>135</v>
      </c>
      <c r="O5" s="114"/>
      <c r="P5" s="111"/>
      <c r="Q5" s="113" t="s">
        <v>138</v>
      </c>
      <c r="R5" s="111"/>
    </row>
    <row r="6" spans="1:18" ht="21.75" customHeight="1" x14ac:dyDescent="0.25">
      <c r="A6" s="13">
        <f t="shared" ref="A6:A20" si="0">IF(ISERROR(VLOOKUP(C6,Kultur,2,FALSE))=TRUE,1,(VLOOKUP(C6,Kultur,2,FALSE)))</f>
        <v>5</v>
      </c>
      <c r="B6" s="42">
        <f t="shared" ref="B6:B20" si="1">IF(C6="","",VLOOKUP(C6,Kultur,6,FALSE))</f>
        <v>115</v>
      </c>
      <c r="C6" s="43" t="s">
        <v>10</v>
      </c>
      <c r="D6" s="44"/>
      <c r="E6" s="45" t="str">
        <f t="shared" ref="E6:E20" si="2">IF(A6=1,"",VLOOKUP(C6,Kultur,3,FALSE))</f>
        <v>x</v>
      </c>
      <c r="F6" s="45" t="str">
        <f t="shared" ref="F6:F20" si="3">IF(A6=1,"",VLOOKUP(C6,Kultur,4,FALSE))</f>
        <v xml:space="preserve"> ---</v>
      </c>
      <c r="G6" s="46">
        <v>15</v>
      </c>
      <c r="H6" s="47">
        <f t="shared" ref="H6:H21" si="4">IF(ISERROR(G6/$G$21%)=TRUE,0,G6/$G$21%)</f>
        <v>15</v>
      </c>
      <c r="I6" s="48" t="str">
        <f t="shared" ref="I6:I20" si="5">IF(G6=0,"",IF(Q6=1,"----",IF(N6=2,"nein",IF(OR(N6=1,O6=0),"ja","nein"))))</f>
        <v>ja</v>
      </c>
      <c r="J6" s="110">
        <f t="shared" ref="J6:J20" si="6">IF(OR(B6=422,B6=425),40,30)</f>
        <v>30</v>
      </c>
      <c r="K6" s="69">
        <f t="shared" ref="K6:K20" si="7">IF(G6="",0,IF(AND(H6&gt;=10,H6&lt;=J6),1,0))</f>
        <v>1</v>
      </c>
      <c r="L6" s="69">
        <f t="shared" ref="L6:L20" si="8">IF(G6="",0,IF(H6&gt;J6,1,0))</f>
        <v>0</v>
      </c>
      <c r="M6" s="115">
        <f t="shared" ref="M6:M20" si="9">IF(G6="",0,IF(AND(N6=0,H6&lt;10),1,0))</f>
        <v>0</v>
      </c>
      <c r="N6" s="73">
        <f t="shared" ref="N6:N11" si="10">IF(D6="",0,VLOOKUP(D6,$P$24:$R$28,3,FALSE))</f>
        <v>0</v>
      </c>
      <c r="O6" s="70">
        <f t="shared" ref="O6:O10" si="11">SUM(L6,M6)</f>
        <v>0</v>
      </c>
      <c r="P6" s="40" t="str">
        <f t="shared" ref="P6:P20" si="12">IF(Q6=1,"",IF(M6=1,C6&amp;", ",""))</f>
        <v/>
      </c>
      <c r="Q6" s="39" t="str">
        <f t="shared" ref="Q6:Q20" si="13">IF(OR(B6=591,B6=915),1,"")</f>
        <v/>
      </c>
      <c r="R6" s="39">
        <f t="shared" ref="R6:R10" si="14">IF(Q6=1,0,IF(M6=1,H6,0))</f>
        <v>0</v>
      </c>
    </row>
    <row r="7" spans="1:18" ht="21.75" customHeight="1" x14ac:dyDescent="0.25">
      <c r="A7" s="13">
        <f t="shared" si="0"/>
        <v>12</v>
      </c>
      <c r="B7" s="49">
        <f t="shared" si="1"/>
        <v>131</v>
      </c>
      <c r="C7" s="50" t="s">
        <v>17</v>
      </c>
      <c r="D7" s="51"/>
      <c r="E7" s="52" t="str">
        <f t="shared" si="2"/>
        <v>x</v>
      </c>
      <c r="F7" s="52" t="str">
        <f t="shared" si="3"/>
        <v xml:space="preserve"> ---</v>
      </c>
      <c r="G7" s="53">
        <v>15</v>
      </c>
      <c r="H7" s="47">
        <f t="shared" si="4"/>
        <v>15</v>
      </c>
      <c r="I7" s="48" t="str">
        <f t="shared" si="5"/>
        <v>ja</v>
      </c>
      <c r="J7" s="110">
        <f t="shared" si="6"/>
        <v>30</v>
      </c>
      <c r="K7" s="69">
        <f t="shared" si="7"/>
        <v>1</v>
      </c>
      <c r="L7" s="69">
        <f t="shared" si="8"/>
        <v>0</v>
      </c>
      <c r="M7" s="115">
        <f t="shared" si="9"/>
        <v>0</v>
      </c>
      <c r="N7" s="73">
        <f t="shared" si="10"/>
        <v>0</v>
      </c>
      <c r="O7" s="70">
        <f t="shared" si="11"/>
        <v>0</v>
      </c>
      <c r="P7" s="41" t="str">
        <f t="shared" si="12"/>
        <v/>
      </c>
      <c r="Q7" s="69" t="str">
        <f t="shared" si="13"/>
        <v/>
      </c>
      <c r="R7" s="69">
        <f t="shared" si="14"/>
        <v>0</v>
      </c>
    </row>
    <row r="8" spans="1:18" ht="21.75" customHeight="1" x14ac:dyDescent="0.25">
      <c r="A8" s="13">
        <f t="shared" si="0"/>
        <v>36</v>
      </c>
      <c r="B8" s="49">
        <f t="shared" si="1"/>
        <v>311</v>
      </c>
      <c r="C8" s="50" t="s">
        <v>39</v>
      </c>
      <c r="D8" s="51"/>
      <c r="E8" s="52" t="str">
        <f t="shared" si="2"/>
        <v xml:space="preserve"> ---</v>
      </c>
      <c r="F8" s="52" t="str">
        <f t="shared" si="3"/>
        <v xml:space="preserve"> ---</v>
      </c>
      <c r="G8" s="53">
        <v>13</v>
      </c>
      <c r="H8" s="47">
        <f t="shared" si="4"/>
        <v>13</v>
      </c>
      <c r="I8" s="48" t="str">
        <f t="shared" si="5"/>
        <v>ja</v>
      </c>
      <c r="J8" s="110">
        <f t="shared" si="6"/>
        <v>30</v>
      </c>
      <c r="K8" s="69">
        <f t="shared" si="7"/>
        <v>1</v>
      </c>
      <c r="L8" s="69">
        <f t="shared" si="8"/>
        <v>0</v>
      </c>
      <c r="M8" s="115">
        <f t="shared" si="9"/>
        <v>0</v>
      </c>
      <c r="N8" s="73">
        <f t="shared" si="10"/>
        <v>0</v>
      </c>
      <c r="O8" s="70">
        <f t="shared" si="11"/>
        <v>0</v>
      </c>
      <c r="P8" s="41" t="str">
        <f t="shared" si="12"/>
        <v/>
      </c>
      <c r="Q8" s="69" t="str">
        <f t="shared" si="13"/>
        <v/>
      </c>
      <c r="R8" s="69">
        <f t="shared" si="14"/>
        <v>0</v>
      </c>
    </row>
    <row r="9" spans="1:18" ht="21.75" customHeight="1" x14ac:dyDescent="0.25">
      <c r="A9" s="13">
        <f t="shared" si="0"/>
        <v>19</v>
      </c>
      <c r="B9" s="49">
        <f t="shared" si="1"/>
        <v>171</v>
      </c>
      <c r="C9" s="50" t="s">
        <v>119</v>
      </c>
      <c r="D9" s="51"/>
      <c r="E9" s="52" t="str">
        <f t="shared" si="2"/>
        <v xml:space="preserve"> ---</v>
      </c>
      <c r="F9" s="52" t="str">
        <f t="shared" si="3"/>
        <v xml:space="preserve"> ---</v>
      </c>
      <c r="G9" s="53">
        <v>11</v>
      </c>
      <c r="H9" s="47">
        <f t="shared" si="4"/>
        <v>11</v>
      </c>
      <c r="I9" s="48" t="str">
        <f t="shared" si="5"/>
        <v>ja</v>
      </c>
      <c r="J9" s="110">
        <f t="shared" si="6"/>
        <v>30</v>
      </c>
      <c r="K9" s="69">
        <f t="shared" si="7"/>
        <v>1</v>
      </c>
      <c r="L9" s="69">
        <f t="shared" si="8"/>
        <v>0</v>
      </c>
      <c r="M9" s="115">
        <f t="shared" si="9"/>
        <v>0</v>
      </c>
      <c r="N9" s="73">
        <f t="shared" si="10"/>
        <v>0</v>
      </c>
      <c r="O9" s="70">
        <f t="shared" si="11"/>
        <v>0</v>
      </c>
      <c r="P9" s="41" t="str">
        <f t="shared" si="12"/>
        <v/>
      </c>
      <c r="Q9" s="69" t="str">
        <f t="shared" si="13"/>
        <v/>
      </c>
      <c r="R9" s="69">
        <f t="shared" si="14"/>
        <v>0</v>
      </c>
    </row>
    <row r="10" spans="1:18" ht="21.75" customHeight="1" x14ac:dyDescent="0.25">
      <c r="A10" s="13">
        <f t="shared" si="0"/>
        <v>49</v>
      </c>
      <c r="B10" s="49">
        <f t="shared" si="1"/>
        <v>422</v>
      </c>
      <c r="C10" s="50" t="s">
        <v>50</v>
      </c>
      <c r="D10" s="51"/>
      <c r="E10" s="52" t="str">
        <f t="shared" si="2"/>
        <v xml:space="preserve"> ---</v>
      </c>
      <c r="F10" s="52" t="str">
        <f t="shared" si="3"/>
        <v>x</v>
      </c>
      <c r="G10" s="53">
        <v>30</v>
      </c>
      <c r="H10" s="47">
        <f t="shared" si="4"/>
        <v>30</v>
      </c>
      <c r="I10" s="48" t="str">
        <f t="shared" si="5"/>
        <v>ja</v>
      </c>
      <c r="J10" s="110">
        <f t="shared" si="6"/>
        <v>40</v>
      </c>
      <c r="K10" s="69">
        <f t="shared" si="7"/>
        <v>1</v>
      </c>
      <c r="L10" s="69">
        <f t="shared" si="8"/>
        <v>0</v>
      </c>
      <c r="M10" s="115">
        <f t="shared" si="9"/>
        <v>0</v>
      </c>
      <c r="N10" s="73">
        <f>IF(D10="",0,VLOOKUP(D10,$P$24:$R$28,3,FALSE))</f>
        <v>0</v>
      </c>
      <c r="O10" s="70">
        <f t="shared" si="11"/>
        <v>0</v>
      </c>
      <c r="P10" s="41" t="str">
        <f t="shared" si="12"/>
        <v/>
      </c>
      <c r="Q10" s="69" t="str">
        <f t="shared" si="13"/>
        <v/>
      </c>
      <c r="R10" s="69">
        <f t="shared" si="14"/>
        <v>0</v>
      </c>
    </row>
    <row r="11" spans="1:18" ht="21.75" customHeight="1" x14ac:dyDescent="0.25">
      <c r="A11" s="13">
        <f t="shared" si="0"/>
        <v>51</v>
      </c>
      <c r="B11" s="49">
        <f t="shared" si="1"/>
        <v>425</v>
      </c>
      <c r="C11" s="50" t="s">
        <v>98</v>
      </c>
      <c r="D11" s="51"/>
      <c r="E11" s="52" t="str">
        <f t="shared" si="2"/>
        <v xml:space="preserve"> ---</v>
      </c>
      <c r="F11" s="52" t="str">
        <f t="shared" si="3"/>
        <v>x</v>
      </c>
      <c r="G11" s="53">
        <v>9</v>
      </c>
      <c r="H11" s="47">
        <f t="shared" si="4"/>
        <v>9</v>
      </c>
      <c r="I11" s="48" t="str">
        <f t="shared" si="5"/>
        <v>nein</v>
      </c>
      <c r="J11" s="110">
        <f t="shared" si="6"/>
        <v>40</v>
      </c>
      <c r="K11" s="69">
        <f t="shared" si="7"/>
        <v>0</v>
      </c>
      <c r="L11" s="69">
        <f t="shared" si="8"/>
        <v>0</v>
      </c>
      <c r="M11" s="115">
        <f t="shared" si="9"/>
        <v>1</v>
      </c>
      <c r="N11" s="73">
        <f t="shared" si="10"/>
        <v>0</v>
      </c>
      <c r="O11" s="70">
        <f>SUM(L11,M11)</f>
        <v>1</v>
      </c>
      <c r="P11" s="41" t="str">
        <f t="shared" si="12"/>
        <v xml:space="preserve">Klee-Luzerne-Gemisch, </v>
      </c>
      <c r="Q11" s="69" t="str">
        <f t="shared" si="13"/>
        <v/>
      </c>
      <c r="R11" s="69">
        <f>IF(Q11=1,0,IF(M11=1,H11,0))</f>
        <v>9</v>
      </c>
    </row>
    <row r="12" spans="1:18" ht="21.75" customHeight="1" x14ac:dyDescent="0.25">
      <c r="A12" s="13">
        <f t="shared" si="0"/>
        <v>14</v>
      </c>
      <c r="B12" s="49">
        <f t="shared" si="1"/>
        <v>142</v>
      </c>
      <c r="C12" s="50" t="s">
        <v>19</v>
      </c>
      <c r="D12" s="51"/>
      <c r="E12" s="52" t="str">
        <f t="shared" si="2"/>
        <v>x</v>
      </c>
      <c r="F12" s="52" t="str">
        <f t="shared" si="3"/>
        <v xml:space="preserve"> ---</v>
      </c>
      <c r="G12" s="53">
        <v>7</v>
      </c>
      <c r="H12" s="47">
        <f t="shared" si="4"/>
        <v>7</v>
      </c>
      <c r="I12" s="48" t="str">
        <f t="shared" si="5"/>
        <v>nein</v>
      </c>
      <c r="J12" s="110">
        <f t="shared" si="6"/>
        <v>30</v>
      </c>
      <c r="K12" s="69">
        <f t="shared" si="7"/>
        <v>0</v>
      </c>
      <c r="L12" s="69">
        <f t="shared" si="8"/>
        <v>0</v>
      </c>
      <c r="M12" s="115">
        <f t="shared" si="9"/>
        <v>1</v>
      </c>
      <c r="N12" s="73">
        <f>IF(D12="",0,IF(Q12=1,2,VLOOKUP(D12,$P$24:$R$28,3,FALSE)))</f>
        <v>0</v>
      </c>
      <c r="O12" s="70">
        <f t="shared" ref="O12:O20" si="15">SUM(L12,M12)</f>
        <v>1</v>
      </c>
      <c r="P12" s="41" t="str">
        <f t="shared" si="12"/>
        <v xml:space="preserve">Winterhafer, </v>
      </c>
      <c r="Q12" s="69" t="str">
        <f t="shared" si="13"/>
        <v/>
      </c>
      <c r="R12" s="69">
        <f t="shared" ref="R12:R20" si="16">IF(Q12=1,0,IF(M12=1,H12,0))</f>
        <v>7</v>
      </c>
    </row>
    <row r="13" spans="1:18" ht="21.75" customHeight="1" x14ac:dyDescent="0.25">
      <c r="A13" s="13">
        <f t="shared" si="0"/>
        <v>1</v>
      </c>
      <c r="B13" s="49" t="str">
        <f t="shared" si="1"/>
        <v/>
      </c>
      <c r="C13" s="50"/>
      <c r="D13" s="51"/>
      <c r="E13" s="52" t="str">
        <f t="shared" si="2"/>
        <v/>
      </c>
      <c r="F13" s="52" t="str">
        <f t="shared" si="3"/>
        <v/>
      </c>
      <c r="G13" s="53"/>
      <c r="H13" s="47">
        <f t="shared" si="4"/>
        <v>0</v>
      </c>
      <c r="I13" s="48" t="str">
        <f t="shared" si="5"/>
        <v/>
      </c>
      <c r="J13" s="110">
        <f t="shared" si="6"/>
        <v>30</v>
      </c>
      <c r="K13" s="69">
        <f t="shared" si="7"/>
        <v>0</v>
      </c>
      <c r="L13" s="69">
        <f t="shared" si="8"/>
        <v>0</v>
      </c>
      <c r="M13" s="115">
        <f t="shared" si="9"/>
        <v>0</v>
      </c>
      <c r="N13" s="73">
        <f t="shared" ref="N13:N20" si="17">IF(D13="",0,VLOOKUP(D13,$P$24:$R$28,3,FALSE))</f>
        <v>0</v>
      </c>
      <c r="O13" s="70">
        <f t="shared" si="15"/>
        <v>0</v>
      </c>
      <c r="P13" s="41" t="str">
        <f t="shared" si="12"/>
        <v/>
      </c>
      <c r="Q13" s="69" t="str">
        <f t="shared" si="13"/>
        <v/>
      </c>
      <c r="R13" s="69">
        <f t="shared" si="16"/>
        <v>0</v>
      </c>
    </row>
    <row r="14" spans="1:18" ht="21.75" customHeight="1" x14ac:dyDescent="0.25">
      <c r="A14" s="13">
        <f t="shared" si="0"/>
        <v>1</v>
      </c>
      <c r="B14" s="49" t="str">
        <f t="shared" si="1"/>
        <v/>
      </c>
      <c r="C14" s="50"/>
      <c r="D14" s="51"/>
      <c r="E14" s="52" t="str">
        <f t="shared" si="2"/>
        <v/>
      </c>
      <c r="F14" s="52" t="str">
        <f t="shared" si="3"/>
        <v/>
      </c>
      <c r="G14" s="53"/>
      <c r="H14" s="47">
        <f t="shared" si="4"/>
        <v>0</v>
      </c>
      <c r="I14" s="48" t="str">
        <f t="shared" si="5"/>
        <v/>
      </c>
      <c r="J14" s="110">
        <f t="shared" si="6"/>
        <v>30</v>
      </c>
      <c r="K14" s="69">
        <f t="shared" si="7"/>
        <v>0</v>
      </c>
      <c r="L14" s="69">
        <f t="shared" si="8"/>
        <v>0</v>
      </c>
      <c r="M14" s="115">
        <f t="shared" si="9"/>
        <v>0</v>
      </c>
      <c r="N14" s="73">
        <f t="shared" si="17"/>
        <v>0</v>
      </c>
      <c r="O14" s="70">
        <f t="shared" si="15"/>
        <v>0</v>
      </c>
      <c r="P14" s="41" t="str">
        <f t="shared" si="12"/>
        <v/>
      </c>
      <c r="Q14" s="69" t="str">
        <f t="shared" si="13"/>
        <v/>
      </c>
      <c r="R14" s="69">
        <f t="shared" si="16"/>
        <v>0</v>
      </c>
    </row>
    <row r="15" spans="1:18" ht="21.75" customHeight="1" x14ac:dyDescent="0.25">
      <c r="A15" s="13">
        <f t="shared" si="0"/>
        <v>1</v>
      </c>
      <c r="B15" s="49" t="str">
        <f t="shared" si="1"/>
        <v/>
      </c>
      <c r="C15" s="50"/>
      <c r="D15" s="51"/>
      <c r="E15" s="52" t="str">
        <f t="shared" si="2"/>
        <v/>
      </c>
      <c r="F15" s="52" t="str">
        <f t="shared" si="3"/>
        <v/>
      </c>
      <c r="G15" s="53"/>
      <c r="H15" s="47">
        <f t="shared" si="4"/>
        <v>0</v>
      </c>
      <c r="I15" s="48" t="str">
        <f t="shared" si="5"/>
        <v/>
      </c>
      <c r="J15" s="110">
        <f t="shared" si="6"/>
        <v>30</v>
      </c>
      <c r="K15" s="69">
        <f t="shared" si="7"/>
        <v>0</v>
      </c>
      <c r="L15" s="69">
        <f t="shared" si="8"/>
        <v>0</v>
      </c>
      <c r="M15" s="115">
        <f t="shared" si="9"/>
        <v>0</v>
      </c>
      <c r="N15" s="73">
        <f t="shared" si="17"/>
        <v>0</v>
      </c>
      <c r="O15" s="70">
        <f t="shared" si="15"/>
        <v>0</v>
      </c>
      <c r="P15" s="41" t="str">
        <f t="shared" si="12"/>
        <v/>
      </c>
      <c r="Q15" s="69" t="str">
        <f t="shared" si="13"/>
        <v/>
      </c>
      <c r="R15" s="69">
        <f t="shared" si="16"/>
        <v>0</v>
      </c>
    </row>
    <row r="16" spans="1:18" ht="21.75" customHeight="1" x14ac:dyDescent="0.25">
      <c r="A16" s="13">
        <f t="shared" si="0"/>
        <v>1</v>
      </c>
      <c r="B16" s="49" t="str">
        <f t="shared" si="1"/>
        <v/>
      </c>
      <c r="C16" s="50"/>
      <c r="D16" s="51"/>
      <c r="E16" s="52" t="str">
        <f t="shared" si="2"/>
        <v/>
      </c>
      <c r="F16" s="52" t="str">
        <f t="shared" si="3"/>
        <v/>
      </c>
      <c r="G16" s="53"/>
      <c r="H16" s="47">
        <f t="shared" si="4"/>
        <v>0</v>
      </c>
      <c r="I16" s="48" t="str">
        <f t="shared" si="5"/>
        <v/>
      </c>
      <c r="J16" s="110">
        <f t="shared" si="6"/>
        <v>30</v>
      </c>
      <c r="K16" s="69">
        <f t="shared" si="7"/>
        <v>0</v>
      </c>
      <c r="L16" s="69">
        <f t="shared" si="8"/>
        <v>0</v>
      </c>
      <c r="M16" s="115">
        <f t="shared" si="9"/>
        <v>0</v>
      </c>
      <c r="N16" s="73">
        <f t="shared" si="17"/>
        <v>0</v>
      </c>
      <c r="O16" s="70">
        <f t="shared" si="15"/>
        <v>0</v>
      </c>
      <c r="P16" s="41" t="str">
        <f t="shared" si="12"/>
        <v/>
      </c>
      <c r="Q16" s="69" t="str">
        <f t="shared" si="13"/>
        <v/>
      </c>
      <c r="R16" s="69">
        <f t="shared" si="16"/>
        <v>0</v>
      </c>
    </row>
    <row r="17" spans="1:18" ht="21.75" customHeight="1" x14ac:dyDescent="0.25">
      <c r="A17" s="13">
        <f t="shared" si="0"/>
        <v>1</v>
      </c>
      <c r="B17" s="49" t="str">
        <f t="shared" si="1"/>
        <v/>
      </c>
      <c r="C17" s="50"/>
      <c r="D17" s="51"/>
      <c r="E17" s="52" t="str">
        <f t="shared" si="2"/>
        <v/>
      </c>
      <c r="F17" s="52" t="str">
        <f t="shared" si="3"/>
        <v/>
      </c>
      <c r="G17" s="53"/>
      <c r="H17" s="47">
        <f t="shared" si="4"/>
        <v>0</v>
      </c>
      <c r="I17" s="48" t="str">
        <f t="shared" si="5"/>
        <v/>
      </c>
      <c r="J17" s="110">
        <f t="shared" si="6"/>
        <v>30</v>
      </c>
      <c r="K17" s="69">
        <f t="shared" si="7"/>
        <v>0</v>
      </c>
      <c r="L17" s="69">
        <f t="shared" si="8"/>
        <v>0</v>
      </c>
      <c r="M17" s="115">
        <f t="shared" si="9"/>
        <v>0</v>
      </c>
      <c r="N17" s="73">
        <f t="shared" si="17"/>
        <v>0</v>
      </c>
      <c r="O17" s="70">
        <f t="shared" si="15"/>
        <v>0</v>
      </c>
      <c r="P17" s="41" t="str">
        <f t="shared" si="12"/>
        <v/>
      </c>
      <c r="Q17" s="69" t="str">
        <f t="shared" si="13"/>
        <v/>
      </c>
      <c r="R17" s="69">
        <f t="shared" si="16"/>
        <v>0</v>
      </c>
    </row>
    <row r="18" spans="1:18" ht="21.75" customHeight="1" x14ac:dyDescent="0.25">
      <c r="A18" s="13">
        <f t="shared" si="0"/>
        <v>1</v>
      </c>
      <c r="B18" s="49" t="str">
        <f t="shared" si="1"/>
        <v/>
      </c>
      <c r="C18" s="50"/>
      <c r="D18" s="51"/>
      <c r="E18" s="52" t="str">
        <f t="shared" si="2"/>
        <v/>
      </c>
      <c r="F18" s="52" t="str">
        <f t="shared" si="3"/>
        <v/>
      </c>
      <c r="G18" s="53"/>
      <c r="H18" s="47">
        <f t="shared" si="4"/>
        <v>0</v>
      </c>
      <c r="I18" s="48" t="str">
        <f t="shared" si="5"/>
        <v/>
      </c>
      <c r="J18" s="110">
        <f t="shared" si="6"/>
        <v>30</v>
      </c>
      <c r="K18" s="69">
        <f t="shared" si="7"/>
        <v>0</v>
      </c>
      <c r="L18" s="69">
        <f t="shared" si="8"/>
        <v>0</v>
      </c>
      <c r="M18" s="115">
        <f t="shared" si="9"/>
        <v>0</v>
      </c>
      <c r="N18" s="73">
        <f t="shared" si="17"/>
        <v>0</v>
      </c>
      <c r="O18" s="70">
        <f t="shared" si="15"/>
        <v>0</v>
      </c>
      <c r="P18" s="41" t="str">
        <f t="shared" si="12"/>
        <v/>
      </c>
      <c r="Q18" s="69" t="str">
        <f t="shared" si="13"/>
        <v/>
      </c>
      <c r="R18" s="69">
        <f t="shared" si="16"/>
        <v>0</v>
      </c>
    </row>
    <row r="19" spans="1:18" ht="21.75" customHeight="1" x14ac:dyDescent="0.25">
      <c r="A19" s="13">
        <f t="shared" si="0"/>
        <v>1</v>
      </c>
      <c r="B19" s="49" t="str">
        <f t="shared" si="1"/>
        <v/>
      </c>
      <c r="C19" s="50"/>
      <c r="D19" s="51"/>
      <c r="E19" s="52" t="str">
        <f t="shared" si="2"/>
        <v/>
      </c>
      <c r="F19" s="52" t="str">
        <f t="shared" si="3"/>
        <v/>
      </c>
      <c r="G19" s="53"/>
      <c r="H19" s="47">
        <f t="shared" si="4"/>
        <v>0</v>
      </c>
      <c r="I19" s="48" t="str">
        <f t="shared" si="5"/>
        <v/>
      </c>
      <c r="J19" s="110">
        <f t="shared" si="6"/>
        <v>30</v>
      </c>
      <c r="K19" s="69">
        <f t="shared" si="7"/>
        <v>0</v>
      </c>
      <c r="L19" s="69">
        <f t="shared" si="8"/>
        <v>0</v>
      </c>
      <c r="M19" s="115">
        <f t="shared" si="9"/>
        <v>0</v>
      </c>
      <c r="N19" s="73">
        <f t="shared" si="17"/>
        <v>0</v>
      </c>
      <c r="O19" s="70">
        <f t="shared" si="15"/>
        <v>0</v>
      </c>
      <c r="P19" s="41" t="str">
        <f t="shared" si="12"/>
        <v/>
      </c>
      <c r="Q19" s="69" t="str">
        <f t="shared" si="13"/>
        <v/>
      </c>
      <c r="R19" s="69">
        <f t="shared" si="16"/>
        <v>0</v>
      </c>
    </row>
    <row r="20" spans="1:18" ht="21.75" customHeight="1" x14ac:dyDescent="0.25">
      <c r="A20" s="13">
        <f t="shared" si="0"/>
        <v>1</v>
      </c>
      <c r="B20" s="82" t="str">
        <f t="shared" si="1"/>
        <v/>
      </c>
      <c r="C20" s="83"/>
      <c r="D20" s="84"/>
      <c r="E20" s="85" t="str">
        <f t="shared" si="2"/>
        <v/>
      </c>
      <c r="F20" s="85" t="str">
        <f t="shared" si="3"/>
        <v/>
      </c>
      <c r="G20" s="86"/>
      <c r="H20" s="87">
        <f t="shared" si="4"/>
        <v>0</v>
      </c>
      <c r="I20" s="88" t="str">
        <f t="shared" si="5"/>
        <v/>
      </c>
      <c r="J20" s="118">
        <f t="shared" si="6"/>
        <v>30</v>
      </c>
      <c r="K20" s="111">
        <f t="shared" si="7"/>
        <v>0</v>
      </c>
      <c r="L20" s="111">
        <f t="shared" si="8"/>
        <v>0</v>
      </c>
      <c r="M20" s="116">
        <f t="shared" si="9"/>
        <v>0</v>
      </c>
      <c r="N20" s="74">
        <f t="shared" si="17"/>
        <v>0</v>
      </c>
      <c r="O20" s="71">
        <f t="shared" si="15"/>
        <v>0</v>
      </c>
      <c r="P20" s="41" t="str">
        <f t="shared" si="12"/>
        <v/>
      </c>
      <c r="Q20" s="111" t="str">
        <f t="shared" si="13"/>
        <v/>
      </c>
      <c r="R20" s="69">
        <f t="shared" si="16"/>
        <v>0</v>
      </c>
    </row>
    <row r="21" spans="1:18" ht="24.75" customHeight="1" thickBot="1" x14ac:dyDescent="0.3">
      <c r="A21" s="9"/>
      <c r="B21" s="141" t="s">
        <v>76</v>
      </c>
      <c r="C21" s="142"/>
      <c r="D21" s="142"/>
      <c r="E21" s="143"/>
      <c r="F21" s="144"/>
      <c r="G21" s="145">
        <f>SUM(G6:G20)</f>
        <v>100</v>
      </c>
      <c r="H21" s="146">
        <f t="shared" si="4"/>
        <v>100</v>
      </c>
      <c r="I21" s="147"/>
      <c r="J21" s="7"/>
      <c r="K21" s="38"/>
      <c r="L21" s="7"/>
      <c r="N21" s="8"/>
      <c r="P21" s="38"/>
      <c r="Q21" s="10">
        <f>SUM(Q6:Q20)</f>
        <v>0</v>
      </c>
      <c r="R21" s="10">
        <f>SUM(R6:R20)</f>
        <v>16</v>
      </c>
    </row>
    <row r="22" spans="1:18" ht="29.25" customHeight="1" x14ac:dyDescent="0.25">
      <c r="B22" s="136" t="s">
        <v>133</v>
      </c>
      <c r="C22" s="99"/>
      <c r="D22" s="99"/>
      <c r="E22" s="100"/>
      <c r="F22" s="137" t="s">
        <v>81</v>
      </c>
      <c r="G22" s="138" t="s">
        <v>105</v>
      </c>
      <c r="H22" s="139" t="s">
        <v>123</v>
      </c>
      <c r="I22" s="140" t="s">
        <v>79</v>
      </c>
    </row>
    <row r="23" spans="1:18" ht="18.75" thickBot="1" x14ac:dyDescent="0.3">
      <c r="B23" s="101"/>
      <c r="C23" s="102"/>
      <c r="D23" s="102"/>
      <c r="E23" s="103"/>
      <c r="F23" s="104" t="s">
        <v>125</v>
      </c>
      <c r="G23" s="96" t="s">
        <v>74</v>
      </c>
      <c r="H23" s="97" t="s">
        <v>124</v>
      </c>
      <c r="I23" s="98" t="s">
        <v>80</v>
      </c>
    </row>
    <row r="24" spans="1:18" ht="21.75" customHeight="1" x14ac:dyDescent="0.25">
      <c r="B24" s="89" t="s">
        <v>77</v>
      </c>
      <c r="C24" s="59"/>
      <c r="D24" s="59"/>
      <c r="E24" s="60" t="s">
        <v>88</v>
      </c>
      <c r="F24" s="92">
        <f>COUNTIF(E6:E20,"x")</f>
        <v>3</v>
      </c>
      <c r="G24" s="62">
        <f>SUMIF(E6:E20,"x",G6:G20)</f>
        <v>37</v>
      </c>
      <c r="H24" s="93">
        <f>IF(ISERROR(G24/$G$21%)=TRUE,0,G24/$G$21%)</f>
        <v>37</v>
      </c>
      <c r="I24" s="94" t="str">
        <f>IF(H24=0,"",IF(H24&gt;=66.67,"nein","ja"))</f>
        <v>ja</v>
      </c>
      <c r="J24" s="123"/>
      <c r="K24" s="132" t="str">
        <f>IF(I24="nein","Anteil Getreide zu hoch! ","")</f>
        <v/>
      </c>
      <c r="L24" s="79"/>
      <c r="P24" s="123">
        <v>1</v>
      </c>
      <c r="Q24" s="124">
        <f>SUMIF($D$6:$D$20,P24,$H$6:$H$20)</f>
        <v>0</v>
      </c>
      <c r="R24" s="125">
        <f>IF(AND(Q24&gt;=10,Q24&lt;=30),1,0)</f>
        <v>0</v>
      </c>
    </row>
    <row r="25" spans="1:18" ht="21.75" customHeight="1" x14ac:dyDescent="0.25">
      <c r="B25" s="89" t="s">
        <v>78</v>
      </c>
      <c r="C25" s="59"/>
      <c r="D25" s="59"/>
      <c r="E25" s="60" t="s">
        <v>87</v>
      </c>
      <c r="F25" s="61">
        <f>COUNTIF(F6:F20,"x")</f>
        <v>2</v>
      </c>
      <c r="G25" s="63">
        <f>SUMIF(F6:F20,"x",G6:G20)</f>
        <v>39</v>
      </c>
      <c r="H25" s="57">
        <f>IF(ISERROR(G25/$G$21%)=TRUE,0,G25/$G$21%)</f>
        <v>39</v>
      </c>
      <c r="I25" s="58" t="str">
        <f>IF(H24=0,"",IF(H25&lt;10,"nein","ja"))</f>
        <v>ja</v>
      </c>
      <c r="J25" s="110"/>
      <c r="K25" s="33" t="str">
        <f>IF(F25=0,"Kein Leguminosenanbau, Teilnahme nicht möglich! ",IF(I25="nein","Anteil Leguminosen zu niedrig! ",""))</f>
        <v/>
      </c>
      <c r="L25" s="80"/>
      <c r="P25" s="110">
        <v>2</v>
      </c>
      <c r="Q25" s="31">
        <f>SUMIF($D$6:$D$20,P25,$H$6:$H$20)</f>
        <v>0</v>
      </c>
      <c r="R25" s="126">
        <f t="shared" ref="R25:R28" si="18">IF(AND(Q25&gt;=10,Q25&lt;=30),1,0)</f>
        <v>0</v>
      </c>
    </row>
    <row r="26" spans="1:18" ht="21.75" customHeight="1" x14ac:dyDescent="0.25">
      <c r="B26" s="89" t="s">
        <v>121</v>
      </c>
      <c r="C26" s="59"/>
      <c r="D26" s="59"/>
      <c r="E26" s="60" t="s">
        <v>86</v>
      </c>
      <c r="F26" s="61">
        <f>COUNTIF(J7:J36,40)</f>
        <v>2</v>
      </c>
      <c r="G26" s="63">
        <f>SUMIF(J6:J20,40,G6:G20)</f>
        <v>39</v>
      </c>
      <c r="H26" s="57">
        <f>IF(ISERROR(G26/$G$21%)=TRUE,0,G26/$G$21%)</f>
        <v>39</v>
      </c>
      <c r="I26" s="58" t="str">
        <f>IF(H26=0,"",IF(AND(H25&gt;=10,J26=0),"ja","nein"))</f>
        <v>ja</v>
      </c>
      <c r="J26" s="110">
        <f>IF(H26&gt;40,1,0)</f>
        <v>0</v>
      </c>
      <c r="K26" s="33" t="str">
        <f>IF(I26="nein","Anteil Gemenge Gräser und Leguminosen außerhalb der Vorraussetzungen! ","")</f>
        <v/>
      </c>
      <c r="L26" s="80"/>
      <c r="P26" s="110">
        <v>3</v>
      </c>
      <c r="Q26" s="31">
        <f>SUMIF($D$6:$D$20,P26,$H$6:$H$20)</f>
        <v>0</v>
      </c>
      <c r="R26" s="126">
        <f t="shared" si="18"/>
        <v>0</v>
      </c>
    </row>
    <row r="27" spans="1:18" ht="21.75" customHeight="1" x14ac:dyDescent="0.25">
      <c r="B27" s="89" t="s">
        <v>85</v>
      </c>
      <c r="C27" s="59"/>
      <c r="D27" s="59"/>
      <c r="E27" s="60" t="s">
        <v>99</v>
      </c>
      <c r="F27" s="61">
        <f>COUNTIF(G6:G20,"&gt;0")-Q21</f>
        <v>7</v>
      </c>
      <c r="G27" s="64"/>
      <c r="H27" s="64"/>
      <c r="I27" s="65"/>
      <c r="J27" s="118"/>
      <c r="K27" s="72"/>
      <c r="L27" s="80"/>
      <c r="P27" s="110">
        <v>4</v>
      </c>
      <c r="Q27" s="31">
        <f>SUMIF($D$6:$D$20,P27,$H$6:$H$20)</f>
        <v>0</v>
      </c>
      <c r="R27" s="126">
        <f t="shared" si="18"/>
        <v>0</v>
      </c>
    </row>
    <row r="28" spans="1:18" ht="21.75" customHeight="1" x14ac:dyDescent="0.25">
      <c r="B28" s="90" t="s">
        <v>139</v>
      </c>
      <c r="C28" s="59"/>
      <c r="D28" s="59"/>
      <c r="E28" s="60" t="s">
        <v>89</v>
      </c>
      <c r="F28" s="66">
        <f>SUM(K6:K20)+Q29</f>
        <v>5</v>
      </c>
      <c r="G28" s="63">
        <f>SUMIF(K6:K20,1,G6:G20)+SUMIF(N6:N20,1,G6:G20)</f>
        <v>84</v>
      </c>
      <c r="H28" s="64"/>
      <c r="I28" s="58" t="str">
        <f>IF(F28=0,"",IF(F28&gt;4,"ja","nein"))</f>
        <v>ja</v>
      </c>
      <c r="J28" s="118">
        <f>F28+F29</f>
        <v>5</v>
      </c>
      <c r="K28" s="34" t="str">
        <f>IF(L28="","",IF(L28=1,L28&amp;" Kultur mit einem Anteil zwischen 10 und 30 / 40 % zu wenig! ",IF(L28&gt;1,L28&amp;" Kulturen mit einem Anteil zwischen 10 und 30 / 40 % zu wenig! ","")))</f>
        <v/>
      </c>
      <c r="L28" s="127" t="str">
        <f>IF(F28&gt;=5,"",5-F28)</f>
        <v/>
      </c>
      <c r="O28" s="32"/>
      <c r="P28" s="118">
        <v>5</v>
      </c>
      <c r="Q28" s="31">
        <f>SUMIF($D$6:$D$20,P28,$H$6:$H$20)</f>
        <v>0</v>
      </c>
      <c r="R28" s="127">
        <f t="shared" si="18"/>
        <v>0</v>
      </c>
    </row>
    <row r="29" spans="1:18" ht="21.75" customHeight="1" thickBot="1" x14ac:dyDescent="0.3">
      <c r="B29" s="90" t="s">
        <v>140</v>
      </c>
      <c r="C29" s="59"/>
      <c r="D29" s="59"/>
      <c r="E29" s="67"/>
      <c r="F29" s="66">
        <f>SUM(L6:L20)</f>
        <v>0</v>
      </c>
      <c r="G29" s="64"/>
      <c r="H29" s="64"/>
      <c r="I29" s="58" t="str">
        <f>IF(F29=0,"",IF(F29&gt;0,"nein","ja"))</f>
        <v/>
      </c>
      <c r="J29" s="131">
        <f>F30/2</f>
        <v>1</v>
      </c>
      <c r="K29" s="33" t="str">
        <f>IF(I29="nein",F29&amp;" Kultur mit mehr als 30 / 40 % Anteil an der Ackerfläche! ","")</f>
        <v/>
      </c>
      <c r="L29" s="80"/>
      <c r="P29" s="128"/>
      <c r="Q29" s="129">
        <f>COUNTIF(Q24:Q28,"&gt;0")</f>
        <v>0</v>
      </c>
      <c r="R29" s="130"/>
    </row>
    <row r="30" spans="1:18" ht="21.75" customHeight="1" x14ac:dyDescent="0.25">
      <c r="B30" s="90" t="s">
        <v>141</v>
      </c>
      <c r="C30" s="59"/>
      <c r="D30" s="59"/>
      <c r="E30" s="67"/>
      <c r="F30" s="66">
        <f>COUNTIF(M6:M20,"&gt;0")-Q21</f>
        <v>2</v>
      </c>
      <c r="G30" s="64"/>
      <c r="H30" s="57">
        <f>R21</f>
        <v>16</v>
      </c>
      <c r="I30" s="65"/>
      <c r="J30" s="131">
        <f>SUM(J28:J29)</f>
        <v>6</v>
      </c>
      <c r="K30" s="34" t="str">
        <f>IF(Q29&gt;=1,"",IF(AND(K28=1,J30&gt;=5),"Bildung von Kulturgruppen prüfen! ",""))</f>
        <v/>
      </c>
      <c r="L30" s="80"/>
      <c r="P30" s="75"/>
      <c r="Q30" s="122"/>
    </row>
    <row r="31" spans="1:18" ht="36" customHeight="1" thickBot="1" x14ac:dyDescent="0.3">
      <c r="B31" s="91"/>
      <c r="C31" s="165" t="str">
        <f>CONCATENATE(P6,P7,P8,P9,P10,P11,P12,P13,P14,P15,P16,P17,P18,P19,P20)</f>
        <v xml:space="preserve">Klee-Luzerne-Gemisch, Winterhafer, </v>
      </c>
      <c r="D31" s="165"/>
      <c r="E31" s="165"/>
      <c r="F31" s="165"/>
      <c r="G31" s="165"/>
      <c r="H31" s="165"/>
      <c r="I31" s="166"/>
      <c r="J31" s="134"/>
      <c r="K31" s="133">
        <f>IF(K24&gt;"",1,IF(K25&gt;"",1,IF(K26&gt;"",1,IF(K28&gt;"",1,IF(K29&gt;"",1,IF(K30&gt;"",1,0))))))</f>
        <v>0</v>
      </c>
      <c r="L31" s="81"/>
      <c r="P31" s="75"/>
      <c r="Q31" s="75"/>
    </row>
    <row r="32" spans="1:18" ht="41.25" customHeight="1" thickBot="1" x14ac:dyDescent="0.3">
      <c r="B32" s="167" t="str">
        <f>IF(G21=0,"",IF(AND(K31=0,F28&gt;4),"Teilnahmebedingungen erfüllt!",K24&amp;K25&amp;K26&amp;K28&amp;K29&amp;K30))</f>
        <v>Teilnahmebedingungen erfüllt!</v>
      </c>
      <c r="C32" s="168"/>
      <c r="D32" s="168"/>
      <c r="E32" s="168"/>
      <c r="F32" s="168"/>
      <c r="G32" s="168"/>
      <c r="H32" s="168"/>
      <c r="I32" s="169"/>
      <c r="O32" s="32"/>
      <c r="R32" s="37"/>
    </row>
    <row r="33" spans="2:19" ht="9.75" customHeight="1" x14ac:dyDescent="0.25">
      <c r="C33" s="6"/>
      <c r="D33" s="6"/>
      <c r="I33" s="3"/>
    </row>
    <row r="34" spans="2:19" x14ac:dyDescent="0.25">
      <c r="B34" s="35" t="s">
        <v>120</v>
      </c>
      <c r="I34" s="148"/>
      <c r="S34" s="37"/>
    </row>
    <row r="37" spans="2:19" ht="15.6" x14ac:dyDescent="0.25">
      <c r="B37" s="35"/>
    </row>
  </sheetData>
  <sheetProtection password="CC18" sheet="1" objects="1" scenarios="1"/>
  <mergeCells count="2">
    <mergeCell ref="C31:I31"/>
    <mergeCell ref="B32:I32"/>
  </mergeCells>
  <conditionalFormatting sqref="I6:I20">
    <cfRule type="containsText" dxfId="5" priority="1" operator="containsText" text="nein">
      <formula>NOT(ISERROR(SEARCH("nein",I6)))</formula>
    </cfRule>
  </conditionalFormatting>
  <dataValidations count="1">
    <dataValidation type="list" allowBlank="1" showInputMessage="1" showErrorMessage="1" promptTitle="Bildung einer Kulturgruppe" prompt="Zur Bildung einer Kulturgruppe vergeben Sie für Kulturen unter 10 % Anteil an der Ackerfläche eine Gemeinsame Zahl aus der Auswahlliste." sqref="D6:D20">
      <formula1>$P$22:$P$28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63" orientation="landscape" r:id="rId1"/>
  <headerFooter>
    <oddFooter xml:space="preserve">&amp;R&amp;D          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5F852C59-FF1D-4F7D-960B-7858C0BCB8FA}">
            <xm:f>NOT(ISERROR(SEARCH("nein",I24)))</xm:f>
            <xm:f>"nein"</xm:f>
            <x14:dxf>
              <font>
                <color rgb="FFFF0000"/>
              </font>
            </x14:dxf>
          </x14:cfRule>
          <xm:sqref>I24</xm:sqref>
        </x14:conditionalFormatting>
        <x14:conditionalFormatting xmlns:xm="http://schemas.microsoft.com/office/excel/2006/main">
          <x14:cfRule type="containsText" priority="5" operator="containsText" id="{17DC0ADC-3B5D-4D1E-9F47-F289AEF00B08}">
            <xm:f>NOT(ISERROR(SEARCH("nein",I28)))</xm:f>
            <xm:f>"nein"</xm:f>
            <x14:dxf>
              <font>
                <color rgb="FFFF0000"/>
              </font>
            </x14:dxf>
          </x14:cfRule>
          <xm:sqref>I28</xm:sqref>
        </x14:conditionalFormatting>
        <x14:conditionalFormatting xmlns:xm="http://schemas.microsoft.com/office/excel/2006/main">
          <x14:cfRule type="containsText" priority="4" operator="containsText" id="{666CE63D-D044-407E-B7AD-790671EDB760}">
            <xm:f>NOT(ISERROR(SEARCH("nein",I29)))</xm:f>
            <xm:f>"nein"</xm:f>
            <x14:dxf>
              <font>
                <color rgb="FFFF0000"/>
              </font>
            </x14:dxf>
          </x14:cfRule>
          <xm:sqref>I29</xm:sqref>
        </x14:conditionalFormatting>
        <x14:conditionalFormatting xmlns:xm="http://schemas.microsoft.com/office/excel/2006/main">
          <x14:cfRule type="containsText" priority="3" operator="containsText" id="{F7BD15FA-83D8-4606-805E-D9196FBA34A1}">
            <xm:f>NOT(ISERROR(SEARCH("nein",I26)))</xm:f>
            <xm:f>"nein"</xm:f>
            <x14:dxf>
              <font>
                <color rgb="FFFF0000"/>
              </font>
            </x14:dxf>
          </x14:cfRule>
          <xm:sqref>I26</xm:sqref>
        </x14:conditionalFormatting>
        <x14:conditionalFormatting xmlns:xm="http://schemas.microsoft.com/office/excel/2006/main">
          <x14:cfRule type="containsText" priority="2" operator="containsText" id="{5BC5085C-1544-46E5-B823-BA0BED2E2F40}">
            <xm:f>NOT(ISERROR(SEARCH("nein",I25)))</xm:f>
            <xm:f>"nein"</xm:f>
            <x14:dxf>
              <font>
                <color rgb="FFFF0000"/>
              </font>
            </x14:dxf>
          </x14:cfRule>
          <xm:sqref>I25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ultur" error="Bitte wählen Sie eine Kultur aus!">
          <x14:formula1>
            <xm:f>Kulturliste!$A$2:$A$79</xm:f>
          </x14:formula1>
          <xm:sqref>C6:C20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57.85546875" customWidth="1"/>
    <col min="2" max="4" width="11.42578125" style="1"/>
    <col min="5" max="5" width="0" style="1" hidden="1" customWidth="1"/>
    <col min="6" max="6" width="11.42578125" style="1"/>
  </cols>
  <sheetData>
    <row r="1" spans="1:6" ht="14.25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</row>
    <row r="2" spans="1:6" ht="14.25" x14ac:dyDescent="0.25">
      <c r="A2" s="17"/>
      <c r="B2" s="18">
        <v>1</v>
      </c>
      <c r="C2" s="18"/>
      <c r="D2" s="18"/>
      <c r="E2" s="18"/>
      <c r="F2" s="19"/>
    </row>
    <row r="3" spans="1:6" ht="14.25" x14ac:dyDescent="0.25">
      <c r="A3" s="17" t="s">
        <v>6</v>
      </c>
      <c r="B3" s="18">
        <v>2</v>
      </c>
      <c r="C3" s="18" t="s">
        <v>7</v>
      </c>
      <c r="D3" s="18" t="s">
        <v>75</v>
      </c>
      <c r="E3" s="18" t="s">
        <v>75</v>
      </c>
      <c r="F3" s="19">
        <v>112</v>
      </c>
    </row>
    <row r="4" spans="1:6" ht="14.25" x14ac:dyDescent="0.25">
      <c r="A4" s="17" t="s">
        <v>8</v>
      </c>
      <c r="B4" s="18">
        <v>3</v>
      </c>
      <c r="C4" s="18" t="s">
        <v>7</v>
      </c>
      <c r="D4" s="18" t="s">
        <v>75</v>
      </c>
      <c r="E4" s="18" t="s">
        <v>75</v>
      </c>
      <c r="F4" s="19">
        <v>113</v>
      </c>
    </row>
    <row r="5" spans="1:6" ht="14.25" x14ac:dyDescent="0.25">
      <c r="A5" s="17" t="s">
        <v>9</v>
      </c>
      <c r="B5" s="18">
        <v>4</v>
      </c>
      <c r="C5" s="18" t="s">
        <v>7</v>
      </c>
      <c r="D5" s="18" t="s">
        <v>75</v>
      </c>
      <c r="E5" s="18" t="s">
        <v>75</v>
      </c>
      <c r="F5" s="19">
        <v>114</v>
      </c>
    </row>
    <row r="6" spans="1:6" ht="14.25" x14ac:dyDescent="0.25">
      <c r="A6" s="17" t="s">
        <v>10</v>
      </c>
      <c r="B6" s="18">
        <v>5</v>
      </c>
      <c r="C6" s="18" t="s">
        <v>7</v>
      </c>
      <c r="D6" s="18" t="s">
        <v>75</v>
      </c>
      <c r="E6" s="18" t="s">
        <v>75</v>
      </c>
      <c r="F6" s="19">
        <v>115</v>
      </c>
    </row>
    <row r="7" spans="1:6" ht="14.25" x14ac:dyDescent="0.25">
      <c r="A7" s="17" t="s">
        <v>11</v>
      </c>
      <c r="B7" s="18">
        <v>6</v>
      </c>
      <c r="C7" s="18" t="s">
        <v>7</v>
      </c>
      <c r="D7" s="18" t="s">
        <v>75</v>
      </c>
      <c r="E7" s="18" t="s">
        <v>75</v>
      </c>
      <c r="F7" s="19">
        <v>116</v>
      </c>
    </row>
    <row r="8" spans="1:6" ht="14.25" x14ac:dyDescent="0.25">
      <c r="A8" s="17" t="s">
        <v>12</v>
      </c>
      <c r="B8" s="18">
        <v>7</v>
      </c>
      <c r="C8" s="18" t="s">
        <v>7</v>
      </c>
      <c r="D8" s="18" t="s">
        <v>75</v>
      </c>
      <c r="E8" s="18" t="s">
        <v>75</v>
      </c>
      <c r="F8" s="19">
        <v>118</v>
      </c>
    </row>
    <row r="9" spans="1:6" ht="14.25" x14ac:dyDescent="0.25">
      <c r="A9" s="17" t="s">
        <v>13</v>
      </c>
      <c r="B9" s="18">
        <v>8</v>
      </c>
      <c r="C9" s="18" t="s">
        <v>7</v>
      </c>
      <c r="D9" s="18" t="s">
        <v>75</v>
      </c>
      <c r="E9" s="18" t="s">
        <v>75</v>
      </c>
      <c r="F9" s="19">
        <v>119</v>
      </c>
    </row>
    <row r="10" spans="1:6" ht="14.25" x14ac:dyDescent="0.25">
      <c r="A10" s="17" t="s">
        <v>14</v>
      </c>
      <c r="B10" s="18">
        <v>9</v>
      </c>
      <c r="C10" s="18" t="s">
        <v>7</v>
      </c>
      <c r="D10" s="18" t="s">
        <v>75</v>
      </c>
      <c r="E10" s="18" t="s">
        <v>75</v>
      </c>
      <c r="F10" s="19">
        <v>121</v>
      </c>
    </row>
    <row r="11" spans="1:6" ht="14.25" x14ac:dyDescent="0.25">
      <c r="A11" s="17" t="s">
        <v>15</v>
      </c>
      <c r="B11" s="18">
        <v>10</v>
      </c>
      <c r="C11" s="18" t="s">
        <v>7</v>
      </c>
      <c r="D11" s="18" t="s">
        <v>75</v>
      </c>
      <c r="E11" s="18" t="s">
        <v>75</v>
      </c>
      <c r="F11" s="19">
        <v>122</v>
      </c>
    </row>
    <row r="12" spans="1:6" ht="14.25" x14ac:dyDescent="0.25">
      <c r="A12" s="17" t="s">
        <v>16</v>
      </c>
      <c r="B12" s="18">
        <v>11</v>
      </c>
      <c r="C12" s="18" t="s">
        <v>7</v>
      </c>
      <c r="D12" s="18" t="s">
        <v>75</v>
      </c>
      <c r="E12" s="18" t="s">
        <v>75</v>
      </c>
      <c r="F12" s="19">
        <v>125</v>
      </c>
    </row>
    <row r="13" spans="1:6" ht="14.25" x14ac:dyDescent="0.25">
      <c r="A13" s="17" t="s">
        <v>17</v>
      </c>
      <c r="B13" s="18">
        <v>12</v>
      </c>
      <c r="C13" s="18" t="s">
        <v>7</v>
      </c>
      <c r="D13" s="18" t="s">
        <v>75</v>
      </c>
      <c r="E13" s="18" t="s">
        <v>75</v>
      </c>
      <c r="F13" s="19">
        <v>131</v>
      </c>
    </row>
    <row r="14" spans="1:6" ht="14.25" x14ac:dyDescent="0.25">
      <c r="A14" s="17" t="s">
        <v>18</v>
      </c>
      <c r="B14" s="18">
        <v>13</v>
      </c>
      <c r="C14" s="18" t="s">
        <v>7</v>
      </c>
      <c r="D14" s="18" t="s">
        <v>75</v>
      </c>
      <c r="E14" s="18" t="s">
        <v>75</v>
      </c>
      <c r="F14" s="19">
        <v>132</v>
      </c>
    </row>
    <row r="15" spans="1:6" ht="14.25" x14ac:dyDescent="0.25">
      <c r="A15" s="17" t="s">
        <v>19</v>
      </c>
      <c r="B15" s="18">
        <v>14</v>
      </c>
      <c r="C15" s="18" t="s">
        <v>7</v>
      </c>
      <c r="D15" s="18" t="s">
        <v>75</v>
      </c>
      <c r="E15" s="18" t="s">
        <v>75</v>
      </c>
      <c r="F15" s="19">
        <v>142</v>
      </c>
    </row>
    <row r="16" spans="1:6" ht="14.25" x14ac:dyDescent="0.25">
      <c r="A16" s="17" t="s">
        <v>20</v>
      </c>
      <c r="B16" s="18">
        <v>15</v>
      </c>
      <c r="C16" s="18" t="s">
        <v>7</v>
      </c>
      <c r="D16" s="18" t="s">
        <v>75</v>
      </c>
      <c r="E16" s="18" t="s">
        <v>75</v>
      </c>
      <c r="F16" s="19">
        <v>143</v>
      </c>
    </row>
    <row r="17" spans="1:7" ht="14.25" x14ac:dyDescent="0.25">
      <c r="A17" s="17" t="s">
        <v>21</v>
      </c>
      <c r="B17" s="18">
        <v>16</v>
      </c>
      <c r="C17" s="18" t="s">
        <v>7</v>
      </c>
      <c r="D17" s="18" t="s">
        <v>75</v>
      </c>
      <c r="E17" s="18" t="s">
        <v>75</v>
      </c>
      <c r="F17" s="19">
        <v>144</v>
      </c>
    </row>
    <row r="18" spans="1:7" ht="14.25" x14ac:dyDescent="0.25">
      <c r="A18" s="17" t="s">
        <v>22</v>
      </c>
      <c r="B18" s="18">
        <v>17</v>
      </c>
      <c r="C18" s="18" t="s">
        <v>7</v>
      </c>
      <c r="D18" s="18" t="s">
        <v>75</v>
      </c>
      <c r="E18" s="18" t="s">
        <v>75</v>
      </c>
      <c r="F18" s="19">
        <v>156</v>
      </c>
    </row>
    <row r="19" spans="1:7" ht="14.25" x14ac:dyDescent="0.25">
      <c r="A19" s="17" t="s">
        <v>23</v>
      </c>
      <c r="B19" s="18">
        <v>18</v>
      </c>
      <c r="C19" s="18" t="s">
        <v>7</v>
      </c>
      <c r="D19" s="18" t="s">
        <v>75</v>
      </c>
      <c r="E19" s="18" t="s">
        <v>75</v>
      </c>
      <c r="F19" s="19">
        <v>157</v>
      </c>
    </row>
    <row r="20" spans="1:7" x14ac:dyDescent="0.25">
      <c r="A20" s="17" t="s">
        <v>118</v>
      </c>
      <c r="B20" s="18">
        <v>19</v>
      </c>
      <c r="C20" s="18" t="s">
        <v>75</v>
      </c>
      <c r="D20" s="18" t="s">
        <v>75</v>
      </c>
      <c r="E20" s="18" t="s">
        <v>75</v>
      </c>
      <c r="F20" s="19">
        <v>171</v>
      </c>
      <c r="G20" t="s">
        <v>84</v>
      </c>
    </row>
    <row r="21" spans="1:7" ht="14.25" x14ac:dyDescent="0.25">
      <c r="A21" s="17" t="s">
        <v>24</v>
      </c>
      <c r="B21" s="18">
        <v>20</v>
      </c>
      <c r="C21" s="18" t="s">
        <v>7</v>
      </c>
      <c r="D21" s="18" t="s">
        <v>75</v>
      </c>
      <c r="E21" s="18" t="s">
        <v>75</v>
      </c>
      <c r="F21" s="19">
        <v>181</v>
      </c>
    </row>
    <row r="22" spans="1:7" ht="14.25" x14ac:dyDescent="0.25">
      <c r="A22" s="17" t="s">
        <v>25</v>
      </c>
      <c r="B22" s="18">
        <v>21</v>
      </c>
      <c r="C22" s="18" t="s">
        <v>7</v>
      </c>
      <c r="D22" s="18" t="s">
        <v>75</v>
      </c>
      <c r="E22" s="18" t="s">
        <v>75</v>
      </c>
      <c r="F22" s="19">
        <v>182</v>
      </c>
    </row>
    <row r="23" spans="1:7" x14ac:dyDescent="0.25">
      <c r="A23" s="17" t="s">
        <v>26</v>
      </c>
      <c r="B23" s="18">
        <v>22</v>
      </c>
      <c r="C23" s="18" t="s">
        <v>7</v>
      </c>
      <c r="D23" s="18" t="s">
        <v>75</v>
      </c>
      <c r="E23" s="18" t="s">
        <v>75</v>
      </c>
      <c r="F23" s="19">
        <v>183</v>
      </c>
    </row>
    <row r="24" spans="1:7" ht="14.25" x14ac:dyDescent="0.25">
      <c r="A24" s="17" t="s">
        <v>27</v>
      </c>
      <c r="B24" s="18">
        <v>23</v>
      </c>
      <c r="C24" s="18" t="s">
        <v>7</v>
      </c>
      <c r="D24" s="18" t="s">
        <v>75</v>
      </c>
      <c r="E24" s="18" t="s">
        <v>75</v>
      </c>
      <c r="F24" s="19">
        <v>186</v>
      </c>
    </row>
    <row r="25" spans="1:7" ht="14.25" x14ac:dyDescent="0.25">
      <c r="A25" s="17" t="s">
        <v>28</v>
      </c>
      <c r="B25" s="18">
        <v>24</v>
      </c>
      <c r="C25" s="18" t="s">
        <v>7</v>
      </c>
      <c r="D25" s="18" t="s">
        <v>75</v>
      </c>
      <c r="E25" s="18" t="s">
        <v>75</v>
      </c>
      <c r="F25" s="19">
        <v>190</v>
      </c>
    </row>
    <row r="26" spans="1:7" ht="14.25" x14ac:dyDescent="0.25">
      <c r="A26" s="27" t="s">
        <v>29</v>
      </c>
      <c r="B26" s="28">
        <v>25</v>
      </c>
      <c r="C26" s="28"/>
      <c r="D26" s="28"/>
      <c r="E26" s="28"/>
      <c r="F26" s="29"/>
    </row>
    <row r="27" spans="1:7" x14ac:dyDescent="0.25">
      <c r="A27" s="17" t="s">
        <v>30</v>
      </c>
      <c r="B27" s="18">
        <v>26</v>
      </c>
      <c r="C27" s="18" t="s">
        <v>75</v>
      </c>
      <c r="D27" s="18" t="s">
        <v>7</v>
      </c>
      <c r="E27" s="18" t="s">
        <v>75</v>
      </c>
      <c r="F27" s="19">
        <v>210</v>
      </c>
    </row>
    <row r="28" spans="1:7" x14ac:dyDescent="0.25">
      <c r="A28" s="17" t="s">
        <v>31</v>
      </c>
      <c r="B28" s="18">
        <v>27</v>
      </c>
      <c r="C28" s="18" t="s">
        <v>75</v>
      </c>
      <c r="D28" s="18" t="s">
        <v>7</v>
      </c>
      <c r="E28" s="18" t="s">
        <v>75</v>
      </c>
      <c r="F28" s="19">
        <v>211</v>
      </c>
    </row>
    <row r="29" spans="1:7" ht="14.25" x14ac:dyDescent="0.25">
      <c r="A29" s="17" t="s">
        <v>32</v>
      </c>
      <c r="B29" s="18">
        <v>28</v>
      </c>
      <c r="C29" s="18" t="s">
        <v>75</v>
      </c>
      <c r="D29" s="18" t="s">
        <v>7</v>
      </c>
      <c r="E29" s="18" t="s">
        <v>75</v>
      </c>
      <c r="F29" s="19">
        <v>220</v>
      </c>
    </row>
    <row r="30" spans="1:7" ht="14.25" x14ac:dyDescent="0.25">
      <c r="A30" s="17" t="s">
        <v>33</v>
      </c>
      <c r="B30" s="18">
        <v>29</v>
      </c>
      <c r="C30" s="18" t="s">
        <v>75</v>
      </c>
      <c r="D30" s="18" t="s">
        <v>7</v>
      </c>
      <c r="E30" s="18" t="s">
        <v>75</v>
      </c>
      <c r="F30" s="19">
        <v>221</v>
      </c>
    </row>
    <row r="31" spans="1:7" ht="14.25" x14ac:dyDescent="0.25">
      <c r="A31" s="17" t="s">
        <v>34</v>
      </c>
      <c r="B31" s="18">
        <v>30</v>
      </c>
      <c r="C31" s="18" t="s">
        <v>75</v>
      </c>
      <c r="D31" s="18" t="s">
        <v>7</v>
      </c>
      <c r="E31" s="18" t="s">
        <v>75</v>
      </c>
      <c r="F31" s="19">
        <v>230</v>
      </c>
    </row>
    <row r="32" spans="1:7" ht="14.25" x14ac:dyDescent="0.25">
      <c r="A32" s="17" t="s">
        <v>35</v>
      </c>
      <c r="B32" s="18">
        <v>31</v>
      </c>
      <c r="C32" s="18" t="s">
        <v>75</v>
      </c>
      <c r="D32" s="18" t="s">
        <v>7</v>
      </c>
      <c r="E32" s="18" t="s">
        <v>75</v>
      </c>
      <c r="F32" s="19">
        <v>240</v>
      </c>
    </row>
    <row r="33" spans="1:6" x14ac:dyDescent="0.25">
      <c r="A33" s="17" t="s">
        <v>36</v>
      </c>
      <c r="B33" s="18">
        <v>32</v>
      </c>
      <c r="C33" s="18" t="s">
        <v>75</v>
      </c>
      <c r="D33" s="18" t="s">
        <v>75</v>
      </c>
      <c r="E33" s="18" t="s">
        <v>75</v>
      </c>
      <c r="F33" s="19">
        <v>250</v>
      </c>
    </row>
    <row r="34" spans="1:6" x14ac:dyDescent="0.25">
      <c r="A34" s="17" t="s">
        <v>37</v>
      </c>
      <c r="B34" s="18">
        <v>33</v>
      </c>
      <c r="C34" s="18" t="s">
        <v>75</v>
      </c>
      <c r="D34" s="18" t="s">
        <v>7</v>
      </c>
      <c r="E34" s="18" t="s">
        <v>75</v>
      </c>
      <c r="F34" s="19">
        <v>290</v>
      </c>
    </row>
    <row r="35" spans="1:6" ht="14.25" x14ac:dyDescent="0.25">
      <c r="A35" s="17" t="s">
        <v>38</v>
      </c>
      <c r="B35" s="18">
        <v>34</v>
      </c>
      <c r="C35" s="18" t="s">
        <v>75</v>
      </c>
      <c r="D35" s="18" t="s">
        <v>7</v>
      </c>
      <c r="E35" s="18" t="s">
        <v>75</v>
      </c>
      <c r="F35" s="19">
        <v>292</v>
      </c>
    </row>
    <row r="36" spans="1:6" ht="14.25" x14ac:dyDescent="0.25">
      <c r="A36" s="27" t="s">
        <v>29</v>
      </c>
      <c r="B36" s="28">
        <v>35</v>
      </c>
      <c r="C36" s="28"/>
      <c r="D36" s="28"/>
      <c r="E36" s="28"/>
      <c r="F36" s="29"/>
    </row>
    <row r="37" spans="1:6" ht="14.25" x14ac:dyDescent="0.25">
      <c r="A37" s="17" t="s">
        <v>39</v>
      </c>
      <c r="B37" s="18">
        <v>36</v>
      </c>
      <c r="C37" s="18" t="s">
        <v>75</v>
      </c>
      <c r="D37" s="18" t="s">
        <v>75</v>
      </c>
      <c r="E37" s="18" t="s">
        <v>75</v>
      </c>
      <c r="F37" s="19">
        <v>311</v>
      </c>
    </row>
    <row r="38" spans="1:6" ht="14.25" x14ac:dyDescent="0.25">
      <c r="A38" s="17" t="s">
        <v>40</v>
      </c>
      <c r="B38" s="18">
        <v>37</v>
      </c>
      <c r="C38" s="18" t="s">
        <v>75</v>
      </c>
      <c r="D38" s="18" t="s">
        <v>75</v>
      </c>
      <c r="E38" s="18" t="s">
        <v>75</v>
      </c>
      <c r="F38" s="19">
        <v>312</v>
      </c>
    </row>
    <row r="39" spans="1:6" ht="14.25" x14ac:dyDescent="0.25">
      <c r="A39" s="17" t="s">
        <v>41</v>
      </c>
      <c r="B39" s="18">
        <v>38</v>
      </c>
      <c r="C39" s="18" t="s">
        <v>75</v>
      </c>
      <c r="D39" s="18" t="s">
        <v>75</v>
      </c>
      <c r="E39" s="18" t="s">
        <v>75</v>
      </c>
      <c r="F39" s="19">
        <v>320</v>
      </c>
    </row>
    <row r="40" spans="1:6" ht="14.25" x14ac:dyDescent="0.25">
      <c r="A40" s="17" t="s">
        <v>42</v>
      </c>
      <c r="B40" s="18">
        <v>39</v>
      </c>
      <c r="C40" s="18" t="s">
        <v>75</v>
      </c>
      <c r="D40" s="18" t="s">
        <v>7</v>
      </c>
      <c r="E40" s="18" t="s">
        <v>75</v>
      </c>
      <c r="F40" s="19">
        <v>330</v>
      </c>
    </row>
    <row r="41" spans="1:6" ht="14.25" x14ac:dyDescent="0.25">
      <c r="A41" s="17" t="s">
        <v>43</v>
      </c>
      <c r="B41" s="18">
        <v>40</v>
      </c>
      <c r="C41" s="18" t="s">
        <v>75</v>
      </c>
      <c r="D41" s="18" t="s">
        <v>75</v>
      </c>
      <c r="E41" s="18" t="s">
        <v>75</v>
      </c>
      <c r="F41" s="19">
        <v>341</v>
      </c>
    </row>
    <row r="42" spans="1:6" x14ac:dyDescent="0.25">
      <c r="A42" s="17" t="s">
        <v>44</v>
      </c>
      <c r="B42" s="18">
        <v>41</v>
      </c>
      <c r="C42" s="18" t="s">
        <v>75</v>
      </c>
      <c r="D42" s="18" t="s">
        <v>75</v>
      </c>
      <c r="E42" s="18" t="s">
        <v>75</v>
      </c>
      <c r="F42" s="19">
        <v>390</v>
      </c>
    </row>
    <row r="43" spans="1:6" ht="14.25" x14ac:dyDescent="0.25">
      <c r="A43" s="27" t="s">
        <v>29</v>
      </c>
      <c r="B43" s="28">
        <v>42</v>
      </c>
      <c r="C43" s="28"/>
      <c r="D43" s="28"/>
      <c r="E43" s="28"/>
      <c r="F43" s="29"/>
    </row>
    <row r="44" spans="1:6" ht="14.25" x14ac:dyDescent="0.25">
      <c r="A44" s="17" t="s">
        <v>45</v>
      </c>
      <c r="B44" s="18">
        <v>43</v>
      </c>
      <c r="C44" s="18" t="s">
        <v>75</v>
      </c>
      <c r="D44" s="18" t="s">
        <v>75</v>
      </c>
      <c r="E44" s="18" t="s">
        <v>75</v>
      </c>
      <c r="F44" s="19">
        <v>602</v>
      </c>
    </row>
    <row r="45" spans="1:6" x14ac:dyDescent="0.25">
      <c r="A45" s="17" t="s">
        <v>46</v>
      </c>
      <c r="B45" s="18">
        <v>44</v>
      </c>
      <c r="C45" s="18" t="s">
        <v>75</v>
      </c>
      <c r="D45" s="18" t="s">
        <v>75</v>
      </c>
      <c r="E45" s="18" t="s">
        <v>75</v>
      </c>
      <c r="F45" s="19">
        <v>603</v>
      </c>
    </row>
    <row r="46" spans="1:6" ht="14.25" x14ac:dyDescent="0.25">
      <c r="A46" s="17" t="s">
        <v>47</v>
      </c>
      <c r="B46" s="18">
        <v>45</v>
      </c>
      <c r="C46" s="18" t="s">
        <v>75</v>
      </c>
      <c r="D46" s="18" t="s">
        <v>75</v>
      </c>
      <c r="E46" s="18" t="s">
        <v>75</v>
      </c>
      <c r="F46" s="19">
        <v>604</v>
      </c>
    </row>
    <row r="47" spans="1:6" ht="14.25" x14ac:dyDescent="0.25">
      <c r="A47" s="27" t="s">
        <v>29</v>
      </c>
      <c r="B47" s="28">
        <v>46</v>
      </c>
      <c r="C47" s="28"/>
      <c r="D47" s="28"/>
      <c r="E47" s="28"/>
      <c r="F47" s="29"/>
    </row>
    <row r="48" spans="1:6" x14ac:dyDescent="0.25">
      <c r="A48" s="17" t="s">
        <v>48</v>
      </c>
      <c r="B48" s="18">
        <v>47</v>
      </c>
      <c r="C48" s="18" t="s">
        <v>75</v>
      </c>
      <c r="D48" s="18" t="s">
        <v>75</v>
      </c>
      <c r="E48" s="18" t="s">
        <v>75</v>
      </c>
      <c r="F48" s="19">
        <v>413</v>
      </c>
    </row>
    <row r="49" spans="1:6" ht="14.25" x14ac:dyDescent="0.25">
      <c r="A49" s="17" t="s">
        <v>49</v>
      </c>
      <c r="B49" s="18">
        <v>48</v>
      </c>
      <c r="C49" s="18" t="s">
        <v>75</v>
      </c>
      <c r="D49" s="18" t="s">
        <v>7</v>
      </c>
      <c r="E49" s="18" t="s">
        <v>75</v>
      </c>
      <c r="F49" s="19">
        <v>421</v>
      </c>
    </row>
    <row r="50" spans="1:6" ht="14.25" x14ac:dyDescent="0.25">
      <c r="A50" s="17" t="s">
        <v>50</v>
      </c>
      <c r="B50" s="18">
        <v>49</v>
      </c>
      <c r="C50" s="18" t="s">
        <v>75</v>
      </c>
      <c r="D50" s="18" t="s">
        <v>7</v>
      </c>
      <c r="E50" s="18" t="s">
        <v>75</v>
      </c>
      <c r="F50" s="19">
        <v>422</v>
      </c>
    </row>
    <row r="51" spans="1:6" ht="14.25" x14ac:dyDescent="0.25">
      <c r="A51" s="17" t="s">
        <v>51</v>
      </c>
      <c r="B51" s="18">
        <v>50</v>
      </c>
      <c r="C51" s="18" t="s">
        <v>75</v>
      </c>
      <c r="D51" s="18" t="s">
        <v>7</v>
      </c>
      <c r="E51" s="18" t="s">
        <v>75</v>
      </c>
      <c r="F51" s="19">
        <v>423</v>
      </c>
    </row>
    <row r="52" spans="1:6" ht="14.25" x14ac:dyDescent="0.25">
      <c r="A52" s="17" t="s">
        <v>98</v>
      </c>
      <c r="B52" s="18">
        <v>51</v>
      </c>
      <c r="C52" s="18" t="s">
        <v>75</v>
      </c>
      <c r="D52" s="18" t="s">
        <v>7</v>
      </c>
      <c r="E52" s="18" t="s">
        <v>75</v>
      </c>
      <c r="F52" s="19">
        <v>425</v>
      </c>
    </row>
    <row r="53" spans="1:6" x14ac:dyDescent="0.25">
      <c r="A53" s="17" t="s">
        <v>52</v>
      </c>
      <c r="B53" s="18">
        <v>52</v>
      </c>
      <c r="C53" s="18" t="s">
        <v>75</v>
      </c>
      <c r="D53" s="18" t="s">
        <v>75</v>
      </c>
      <c r="E53" s="18" t="s">
        <v>75</v>
      </c>
      <c r="F53" s="19">
        <v>429</v>
      </c>
    </row>
    <row r="54" spans="1:6" x14ac:dyDescent="0.25">
      <c r="A54" s="17" t="s">
        <v>53</v>
      </c>
      <c r="B54" s="18">
        <v>53</v>
      </c>
      <c r="C54" s="18" t="s">
        <v>75</v>
      </c>
      <c r="D54" s="78" t="s">
        <v>7</v>
      </c>
      <c r="E54" s="18" t="s">
        <v>75</v>
      </c>
      <c r="F54" s="19">
        <v>430</v>
      </c>
    </row>
    <row r="55" spans="1:6" x14ac:dyDescent="0.25">
      <c r="A55" s="27" t="s">
        <v>29</v>
      </c>
      <c r="B55" s="28">
        <v>54</v>
      </c>
      <c r="C55" s="28"/>
      <c r="D55" s="28"/>
      <c r="E55" s="28"/>
      <c r="F55" s="29"/>
    </row>
    <row r="56" spans="1:6" x14ac:dyDescent="0.25">
      <c r="A56" s="17" t="s">
        <v>54</v>
      </c>
      <c r="B56" s="18">
        <v>55</v>
      </c>
      <c r="C56" s="18" t="s">
        <v>75</v>
      </c>
      <c r="D56" s="18" t="s">
        <v>75</v>
      </c>
      <c r="E56" s="18" t="s">
        <v>7</v>
      </c>
      <c r="F56" s="19">
        <v>424</v>
      </c>
    </row>
    <row r="57" spans="1:6" x14ac:dyDescent="0.25">
      <c r="A57" s="17" t="s">
        <v>55</v>
      </c>
      <c r="B57" s="18">
        <v>56</v>
      </c>
      <c r="C57" s="18" t="s">
        <v>75</v>
      </c>
      <c r="D57" s="18" t="s">
        <v>75</v>
      </c>
      <c r="E57" s="18" t="s">
        <v>7</v>
      </c>
      <c r="F57" s="19">
        <v>912</v>
      </c>
    </row>
    <row r="58" spans="1:6" x14ac:dyDescent="0.25">
      <c r="A58" s="17" t="s">
        <v>56</v>
      </c>
      <c r="B58" s="18">
        <v>57</v>
      </c>
      <c r="C58" s="18" t="s">
        <v>75</v>
      </c>
      <c r="D58" s="18" t="s">
        <v>75</v>
      </c>
      <c r="E58" s="18" t="s">
        <v>7</v>
      </c>
      <c r="F58" s="19">
        <v>803</v>
      </c>
    </row>
    <row r="59" spans="1:6" x14ac:dyDescent="0.25">
      <c r="A59" s="27" t="s">
        <v>29</v>
      </c>
      <c r="B59" s="28">
        <v>58</v>
      </c>
      <c r="C59" s="28" t="s">
        <v>75</v>
      </c>
      <c r="D59" s="28" t="s">
        <v>75</v>
      </c>
      <c r="E59" s="28" t="s">
        <v>75</v>
      </c>
      <c r="F59" s="29"/>
    </row>
    <row r="60" spans="1:6" x14ac:dyDescent="0.25">
      <c r="A60" s="17" t="s">
        <v>57</v>
      </c>
      <c r="B60" s="18">
        <v>59</v>
      </c>
      <c r="C60" s="18" t="s">
        <v>75</v>
      </c>
      <c r="D60" s="18" t="s">
        <v>75</v>
      </c>
      <c r="E60" s="18" t="s">
        <v>75</v>
      </c>
      <c r="F60" s="19">
        <v>610</v>
      </c>
    </row>
    <row r="61" spans="1:6" x14ac:dyDescent="0.25">
      <c r="A61" s="17" t="s">
        <v>100</v>
      </c>
      <c r="B61" s="18">
        <v>60</v>
      </c>
      <c r="C61" s="18" t="s">
        <v>75</v>
      </c>
      <c r="D61" s="18" t="s">
        <v>7</v>
      </c>
      <c r="E61" s="18" t="s">
        <v>75</v>
      </c>
      <c r="F61" s="19">
        <v>635</v>
      </c>
    </row>
    <row r="62" spans="1:6" x14ac:dyDescent="0.25">
      <c r="A62" s="17" t="s">
        <v>58</v>
      </c>
      <c r="B62" s="18">
        <v>61</v>
      </c>
      <c r="C62" s="18" t="s">
        <v>75</v>
      </c>
      <c r="D62" s="18" t="s">
        <v>75</v>
      </c>
      <c r="E62" s="18" t="s">
        <v>75</v>
      </c>
      <c r="F62" s="19">
        <v>650</v>
      </c>
    </row>
    <row r="63" spans="1:6" x14ac:dyDescent="0.25">
      <c r="A63" s="17" t="s">
        <v>59</v>
      </c>
      <c r="B63" s="18">
        <v>62</v>
      </c>
      <c r="C63" s="18" t="s">
        <v>75</v>
      </c>
      <c r="D63" s="18" t="s">
        <v>75</v>
      </c>
      <c r="E63" s="18" t="s">
        <v>75</v>
      </c>
      <c r="F63" s="19">
        <v>701</v>
      </c>
    </row>
    <row r="64" spans="1:6" x14ac:dyDescent="0.25">
      <c r="A64" s="17" t="s">
        <v>60</v>
      </c>
      <c r="B64" s="18">
        <v>63</v>
      </c>
      <c r="C64" s="18" t="s">
        <v>75</v>
      </c>
      <c r="D64" s="18" t="s">
        <v>75</v>
      </c>
      <c r="E64" s="18" t="s">
        <v>75</v>
      </c>
      <c r="F64" s="19">
        <v>705</v>
      </c>
    </row>
    <row r="65" spans="1:7" x14ac:dyDescent="0.25">
      <c r="A65" s="17" t="s">
        <v>61</v>
      </c>
      <c r="B65" s="18">
        <v>64</v>
      </c>
      <c r="C65" s="18" t="s">
        <v>75</v>
      </c>
      <c r="D65" s="18" t="s">
        <v>75</v>
      </c>
      <c r="E65" s="18" t="s">
        <v>75</v>
      </c>
      <c r="F65" s="19">
        <v>707</v>
      </c>
    </row>
    <row r="66" spans="1:7" x14ac:dyDescent="0.25">
      <c r="A66" s="17" t="s">
        <v>62</v>
      </c>
      <c r="B66" s="18">
        <v>65</v>
      </c>
      <c r="C66" s="18" t="s">
        <v>75</v>
      </c>
      <c r="D66" s="18" t="s">
        <v>75</v>
      </c>
      <c r="E66" s="18" t="s">
        <v>75</v>
      </c>
      <c r="F66" s="19">
        <v>710</v>
      </c>
    </row>
    <row r="67" spans="1:7" x14ac:dyDescent="0.25">
      <c r="A67" s="17" t="s">
        <v>63</v>
      </c>
      <c r="B67" s="18">
        <v>66</v>
      </c>
      <c r="C67" s="18" t="s">
        <v>75</v>
      </c>
      <c r="D67" s="18" t="s">
        <v>75</v>
      </c>
      <c r="E67" s="18" t="s">
        <v>75</v>
      </c>
      <c r="F67" s="19">
        <v>720</v>
      </c>
    </row>
    <row r="68" spans="1:7" x14ac:dyDescent="0.25">
      <c r="A68" s="17" t="s">
        <v>64</v>
      </c>
      <c r="B68" s="18">
        <v>67</v>
      </c>
      <c r="C68" s="18" t="s">
        <v>75</v>
      </c>
      <c r="D68" s="18" t="s">
        <v>75</v>
      </c>
      <c r="E68" s="18" t="s">
        <v>75</v>
      </c>
      <c r="F68" s="19">
        <v>801</v>
      </c>
    </row>
    <row r="69" spans="1:7" x14ac:dyDescent="0.25">
      <c r="A69" s="27" t="s">
        <v>29</v>
      </c>
      <c r="B69" s="28">
        <v>68</v>
      </c>
      <c r="C69" s="28"/>
      <c r="D69" s="28"/>
      <c r="E69" s="28"/>
      <c r="F69" s="29"/>
    </row>
    <row r="70" spans="1:7" x14ac:dyDescent="0.25">
      <c r="A70" s="17" t="s">
        <v>65</v>
      </c>
      <c r="B70" s="18">
        <v>69</v>
      </c>
      <c r="C70" s="18" t="s">
        <v>75</v>
      </c>
      <c r="D70" s="18" t="s">
        <v>7</v>
      </c>
      <c r="E70" s="18" t="s">
        <v>75</v>
      </c>
      <c r="F70" s="19">
        <v>913</v>
      </c>
    </row>
    <row r="71" spans="1:7" x14ac:dyDescent="0.25">
      <c r="A71" s="17" t="s">
        <v>66</v>
      </c>
      <c r="B71" s="18">
        <v>70</v>
      </c>
      <c r="C71" s="18" t="s">
        <v>75</v>
      </c>
      <c r="D71" s="18" t="s">
        <v>75</v>
      </c>
      <c r="E71" s="18" t="s">
        <v>75</v>
      </c>
      <c r="F71" s="19">
        <v>914</v>
      </c>
    </row>
    <row r="72" spans="1:7" x14ac:dyDescent="0.25">
      <c r="A72" s="17" t="s">
        <v>67</v>
      </c>
      <c r="B72" s="18">
        <v>71</v>
      </c>
      <c r="C72" s="18" t="s">
        <v>75</v>
      </c>
      <c r="D72" s="18" t="s">
        <v>75</v>
      </c>
      <c r="E72" s="18" t="s">
        <v>75</v>
      </c>
      <c r="F72" s="19">
        <v>915</v>
      </c>
    </row>
    <row r="73" spans="1:7" x14ac:dyDescent="0.25">
      <c r="A73" s="17" t="s">
        <v>68</v>
      </c>
      <c r="B73" s="18">
        <v>72</v>
      </c>
      <c r="C73" s="18" t="s">
        <v>75</v>
      </c>
      <c r="D73" s="18" t="s">
        <v>75</v>
      </c>
      <c r="E73" s="18" t="s">
        <v>75</v>
      </c>
      <c r="F73" s="19">
        <v>591</v>
      </c>
    </row>
    <row r="74" spans="1:7" x14ac:dyDescent="0.25">
      <c r="A74" s="21"/>
      <c r="B74" s="18">
        <v>73</v>
      </c>
      <c r="C74" s="23"/>
      <c r="D74" s="23"/>
      <c r="E74" s="23"/>
      <c r="F74" s="24"/>
      <c r="G74" s="30"/>
    </row>
    <row r="75" spans="1:7" x14ac:dyDescent="0.25">
      <c r="A75" s="21"/>
      <c r="B75" s="18">
        <v>74</v>
      </c>
      <c r="C75" s="23"/>
      <c r="D75" s="23"/>
      <c r="E75" s="23"/>
      <c r="F75" s="24"/>
    </row>
    <row r="76" spans="1:7" x14ac:dyDescent="0.25">
      <c r="A76" s="21"/>
      <c r="B76" s="18">
        <v>75</v>
      </c>
      <c r="C76" s="23"/>
      <c r="D76" s="23"/>
      <c r="E76" s="23"/>
      <c r="F76" s="24"/>
    </row>
    <row r="77" spans="1:7" x14ac:dyDescent="0.25">
      <c r="A77" s="21"/>
      <c r="B77" s="18">
        <v>76</v>
      </c>
      <c r="C77" s="23"/>
      <c r="D77" s="23"/>
      <c r="E77" s="23"/>
      <c r="F77" s="24"/>
    </row>
    <row r="78" spans="1:7" x14ac:dyDescent="0.25">
      <c r="A78" s="21"/>
      <c r="B78" s="18">
        <v>77</v>
      </c>
      <c r="C78" s="23"/>
      <c r="D78" s="23"/>
      <c r="E78" s="23"/>
      <c r="F78" s="24"/>
    </row>
    <row r="79" spans="1:7" ht="15.75" thickBot="1" x14ac:dyDescent="0.3">
      <c r="A79" s="22"/>
      <c r="B79" s="20">
        <v>78</v>
      </c>
      <c r="C79" s="25"/>
      <c r="D79" s="25"/>
      <c r="E79" s="25"/>
      <c r="F79" s="26"/>
    </row>
  </sheetData>
  <sheetProtection password="CC18" sheet="1" objects="1" scenarios="1" autoFilter="0"/>
  <autoFilter ref="A1:F79"/>
  <printOptions horizontalCentered="1"/>
  <pageMargins left="0.59055118110236227" right="0.59055118110236227" top="0.59055118110236227" bottom="0.59055118110236227" header="0.31496062992125984" footer="0.3937007874015748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Hinweise</vt:lpstr>
      <vt:lpstr>5-gliedr.FF</vt:lpstr>
      <vt:lpstr>Kulturliste</vt:lpstr>
      <vt:lpstr>'5-gliedr.FF'!Druckbereich</vt:lpstr>
      <vt:lpstr>Hinweise!Druckbereich</vt:lpstr>
      <vt:lpstr>Kulturliste!Druckbereich</vt:lpstr>
      <vt:lpstr>Kultur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Bettringen</dc:creator>
  <cp:lastModifiedBy>Schmauder, Ute</cp:lastModifiedBy>
  <cp:lastPrinted>2015-01-29T12:56:30Z</cp:lastPrinted>
  <dcterms:created xsi:type="dcterms:W3CDTF">2014-12-17T16:25:51Z</dcterms:created>
  <dcterms:modified xsi:type="dcterms:W3CDTF">2019-04-02T09:40:10Z</dcterms:modified>
</cp:coreProperties>
</file>